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Z:\Ora Moana\Consultancies\ICI Tenders March 2019\Avatiu Bridge Tender\Tender Docs August 2019\Final tender Docs\"/>
    </mc:Choice>
  </mc:AlternateContent>
  <xr:revisionPtr revIDLastSave="0" documentId="13_ncr:1_{2F614905-C777-4F5F-9C59-20620D25CA49}" xr6:coauthVersionLast="44" xr6:coauthVersionMax="44" xr10:uidLastSave="{00000000-0000-0000-0000-000000000000}"/>
  <bookViews>
    <workbookView xWindow="-98" yWindow="-98" windowWidth="20715" windowHeight="13276" xr2:uid="{00000000-000D-0000-FFFF-FFFF00000000}"/>
  </bookViews>
  <sheets>
    <sheet name="Avatiu Bridge Replacement" sheetId="1" r:id="rId1"/>
  </sheets>
  <definedNames>
    <definedName name="_xlnm.Print_Area" localSheetId="0">'Avatiu Bridge Replacement'!$A$1:$F$206</definedName>
    <definedName name="_xlnm.Print_Titles" localSheetId="0">'Avatiu Bridge Replacement'!$1:$5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86" i="1" l="1"/>
  <c r="B200" i="1"/>
  <c r="B199" i="1"/>
  <c r="B198" i="1"/>
  <c r="B197" i="1"/>
  <c r="B196" i="1"/>
  <c r="B195" i="1"/>
  <c r="B194" i="1"/>
  <c r="B193" i="1"/>
  <c r="B192" i="1"/>
  <c r="B191" i="1"/>
  <c r="A200" i="1"/>
  <c r="A199" i="1"/>
  <c r="A198" i="1"/>
  <c r="A197" i="1"/>
  <c r="A196" i="1"/>
  <c r="A195" i="1"/>
  <c r="A194" i="1"/>
  <c r="A193" i="1"/>
  <c r="A192" i="1"/>
  <c r="A172" i="1"/>
  <c r="F30" i="1"/>
  <c r="F152" i="1"/>
  <c r="F161" i="1"/>
  <c r="F162" i="1"/>
  <c r="F160" i="1"/>
  <c r="F159" i="1"/>
  <c r="F157" i="1"/>
  <c r="D148" i="1"/>
  <c r="F148" i="1" s="1"/>
  <c r="D133" i="1"/>
  <c r="D135" i="1" s="1"/>
  <c r="D138" i="1"/>
  <c r="F70" i="1"/>
  <c r="F72" i="1"/>
  <c r="D71" i="1"/>
  <c r="F71" i="1" s="1"/>
  <c r="F97" i="1"/>
  <c r="D95" i="1"/>
  <c r="D80" i="1" s="1"/>
  <c r="F80" i="1" s="1"/>
  <c r="D96" i="1"/>
  <c r="F96" i="1" s="1"/>
  <c r="D102" i="1"/>
  <c r="F102" i="1" s="1"/>
  <c r="D100" i="1"/>
  <c r="F100" i="1" s="1"/>
  <c r="F34" i="1"/>
  <c r="F35" i="1"/>
  <c r="F115" i="1"/>
  <c r="F74" i="1"/>
  <c r="F69" i="1"/>
  <c r="F141" i="1"/>
  <c r="F198" i="1" s="1"/>
  <c r="F24" i="1"/>
  <c r="F56" i="1"/>
  <c r="F36" i="1"/>
  <c r="F123" i="1"/>
  <c r="F103" i="1"/>
  <c r="F108" i="1"/>
  <c r="F85" i="1"/>
  <c r="F84" i="1"/>
  <c r="F54" i="1"/>
  <c r="F58" i="1"/>
  <c r="F59" i="1"/>
  <c r="F60" i="1"/>
  <c r="F18" i="1"/>
  <c r="F16" i="1"/>
  <c r="F14" i="1"/>
  <c r="F12" i="1"/>
  <c r="F10" i="1"/>
  <c r="F8" i="1"/>
  <c r="F33" i="1"/>
  <c r="F127" i="1"/>
  <c r="F31" i="1"/>
  <c r="F26" i="1"/>
  <c r="F23" i="1"/>
  <c r="F122" i="1"/>
  <c r="F119" i="1"/>
  <c r="F116" i="1"/>
  <c r="F114" i="1"/>
  <c r="F158" i="1"/>
  <c r="F156" i="1"/>
  <c r="F153" i="1"/>
  <c r="F151" i="1"/>
  <c r="F150" i="1"/>
  <c r="F149" i="1"/>
  <c r="F147" i="1"/>
  <c r="F146" i="1"/>
  <c r="F106" i="1"/>
  <c r="F101" i="1"/>
  <c r="F94" i="1"/>
  <c r="F88" i="1"/>
  <c r="F83" i="1"/>
  <c r="D63" i="1"/>
  <c r="D64" i="1" s="1"/>
  <c r="F64" i="1" s="1"/>
  <c r="D62" i="1"/>
  <c r="F62" i="1" s="1"/>
  <c r="D61" i="1"/>
  <c r="F61" i="1" s="1"/>
  <c r="D55" i="1"/>
  <c r="F55" i="1" s="1"/>
  <c r="D52" i="1"/>
  <c r="F52" i="1" s="1"/>
  <c r="D51" i="1"/>
  <c r="F51" i="1" s="1"/>
  <c r="D53" i="1"/>
  <c r="F53" i="1" s="1"/>
  <c r="D44" i="1"/>
  <c r="D47" i="1" s="1"/>
  <c r="D49" i="1" s="1"/>
  <c r="F49" i="1" s="1"/>
  <c r="D45" i="1"/>
  <c r="D46" i="1" s="1"/>
  <c r="D48" i="1" s="1"/>
  <c r="F48" i="1" s="1"/>
  <c r="D42" i="1"/>
  <c r="F42" i="1" s="1"/>
  <c r="D41" i="1"/>
  <c r="D43" i="1" s="1"/>
  <c r="F43" i="1" s="1"/>
  <c r="D145" i="1" l="1"/>
  <c r="F145" i="1" s="1"/>
  <c r="F95" i="1"/>
  <c r="F110" i="1" s="1"/>
  <c r="F196" i="1" s="1"/>
  <c r="D134" i="1"/>
  <c r="F76" i="1"/>
  <c r="F194" i="1" s="1"/>
  <c r="F129" i="1"/>
  <c r="F197" i="1" s="1"/>
  <c r="F90" i="1"/>
  <c r="F195" i="1" s="1"/>
  <c r="F38" i="1"/>
  <c r="F192" i="1" s="1"/>
  <c r="F20" i="1"/>
  <c r="F191" i="1" s="1"/>
  <c r="F47" i="1"/>
  <c r="F46" i="1"/>
  <c r="F45" i="1"/>
  <c r="F41" i="1"/>
  <c r="F63" i="1"/>
  <c r="F44" i="1"/>
  <c r="F164" i="1"/>
  <c r="F199" i="1" s="1"/>
  <c r="F66" i="1" l="1"/>
  <c r="F193" i="1" s="1"/>
  <c r="E181" i="1" l="1"/>
  <c r="F181" i="1" s="1"/>
  <c r="F180" i="1"/>
  <c r="F177" i="1"/>
  <c r="F176" i="1"/>
  <c r="F175" i="1"/>
  <c r="F174" i="1"/>
  <c r="F173" i="1"/>
  <c r="F170" i="1"/>
  <c r="F169" i="1"/>
  <c r="F168" i="1"/>
  <c r="A167" i="1"/>
  <c r="F184" i="1" l="1"/>
  <c r="F185" i="1" l="1"/>
  <c r="F188" i="1" s="1"/>
  <c r="F200" i="1" s="1"/>
  <c r="F202" i="1" s="1"/>
  <c r="A191" i="1" l="1"/>
  <c r="F204" i="1" l="1"/>
  <c r="F206" i="1" s="1"/>
</calcChain>
</file>

<file path=xl/sharedStrings.xml><?xml version="1.0" encoding="utf-8"?>
<sst xmlns="http://schemas.openxmlformats.org/spreadsheetml/2006/main" count="388" uniqueCount="286">
  <si>
    <t>Status:</t>
  </si>
  <si>
    <t>Date:</t>
  </si>
  <si>
    <t>Item</t>
  </si>
  <si>
    <t>Description</t>
  </si>
  <si>
    <t>Unit</t>
  </si>
  <si>
    <t>Quantity</t>
  </si>
  <si>
    <t>Rate</t>
  </si>
  <si>
    <t>Amount</t>
  </si>
  <si>
    <t>PRELIMINARY AND GENERAL</t>
  </si>
  <si>
    <t xml:space="preserve">Establishment and Disestablishment </t>
  </si>
  <si>
    <t>LS</t>
  </si>
  <si>
    <t>SUB-TOTAL</t>
  </si>
  <si>
    <t>200.1.1</t>
  </si>
  <si>
    <t>PS</t>
  </si>
  <si>
    <t>300.1.1</t>
  </si>
  <si>
    <t>lm</t>
  </si>
  <si>
    <t>STORMWATER CONSTRUCTION</t>
  </si>
  <si>
    <t>UTILITY SERVICES</t>
  </si>
  <si>
    <t>Principal:</t>
  </si>
  <si>
    <t>INFRASTRUCTURE COOK ISLANDS</t>
  </si>
  <si>
    <t>Contract:</t>
  </si>
  <si>
    <t>Revision:</t>
  </si>
  <si>
    <t>Contract No:</t>
  </si>
  <si>
    <t>m2</t>
  </si>
  <si>
    <t>400.1.1</t>
  </si>
  <si>
    <t>General</t>
  </si>
  <si>
    <t>Total excluding VAT</t>
  </si>
  <si>
    <t>VAT</t>
  </si>
  <si>
    <t>Total including VAT</t>
  </si>
  <si>
    <t>SUMMARY</t>
  </si>
  <si>
    <t>300.2.1</t>
  </si>
  <si>
    <t>300.2.2</t>
  </si>
  <si>
    <t>400.1.2</t>
  </si>
  <si>
    <t>300.1.2</t>
  </si>
  <si>
    <t>A</t>
  </si>
  <si>
    <t>For Tender</t>
  </si>
  <si>
    <t>200.2.1</t>
  </si>
  <si>
    <t>200.3.1</t>
  </si>
  <si>
    <t>200.1.2</t>
  </si>
  <si>
    <t>m</t>
  </si>
  <si>
    <t>300.3.1</t>
  </si>
  <si>
    <t>300.3.2</t>
  </si>
  <si>
    <t>300.3.3</t>
  </si>
  <si>
    <t>300.3.4</t>
  </si>
  <si>
    <t>300.3.5</t>
  </si>
  <si>
    <t>ROAD CONSTRUCTION</t>
  </si>
  <si>
    <t>Surfacing</t>
  </si>
  <si>
    <t>UNSCHEDULED WORKS (PROVISIONAL ITEM)</t>
  </si>
  <si>
    <t>Day works (Provisional Item) (Rate Only)</t>
  </si>
  <si>
    <t>Labour</t>
  </si>
  <si>
    <t>Working foreman</t>
  </si>
  <si>
    <t>Hr</t>
  </si>
  <si>
    <t>Tradesperson</t>
  </si>
  <si>
    <t>400.1.3</t>
  </si>
  <si>
    <t>Skilled Labour</t>
  </si>
  <si>
    <t>Plant (Including Operator and Establishment/Disestablishment)</t>
  </si>
  <si>
    <t>400.2.1</t>
  </si>
  <si>
    <t>Truck (6-wheeler)</t>
  </si>
  <si>
    <t>Excavator (6 - 12 tonnes)</t>
  </si>
  <si>
    <t>Excavator (&gt;12 tonnes)</t>
  </si>
  <si>
    <t>Roller</t>
  </si>
  <si>
    <t>Grader</t>
  </si>
  <si>
    <t>Materials</t>
  </si>
  <si>
    <t>Net cost (Provisional Sum)</t>
  </si>
  <si>
    <t>%</t>
  </si>
  <si>
    <t>On &amp; Off-site Overheads and Profit and Working Day Rate</t>
  </si>
  <si>
    <t>a)</t>
  </si>
  <si>
    <t>b)</t>
  </si>
  <si>
    <t>c)</t>
  </si>
  <si>
    <t>Nominated Working Day rate</t>
  </si>
  <si>
    <t>Day</t>
  </si>
  <si>
    <t>Material on-cost (Contractor to nominate % to be applied to 400.3.1)</t>
  </si>
  <si>
    <t>Allowance for On-site Overheads to be applied to variations (Contractor to nominate % to be applied to variations)</t>
  </si>
  <si>
    <t>Allowance for Off-site Overheads and Profit to be applied to variations (Contractor to nominate % to be applied to variations)</t>
  </si>
  <si>
    <t>Avatiu Punanganui Market Bridge Replacement</t>
  </si>
  <si>
    <t>CK192010</t>
  </si>
  <si>
    <t>Insurance and Bonds</t>
  </si>
  <si>
    <t>Setting Out of the Works</t>
  </si>
  <si>
    <t>Allow for all costs for setting out the construction work in the specified position and to the specified level including set out of the road corridor boundaries.</t>
  </si>
  <si>
    <t>Asbuilts and O&amp;M Documentation</t>
  </si>
  <si>
    <t>Prepare and supply as built information/plans in specified format  and operation and maintenance manuals as required by the contract.</t>
  </si>
  <si>
    <t>Allow to effect and maintain all insurances and Bonds stipulated in the contract documentation for the duration of the contract.</t>
  </si>
  <si>
    <t xml:space="preserve">Allow for establishment onsite of all work facilities, equipment, plant etc. and the removal of the same upon completion of the construction works. </t>
  </si>
  <si>
    <t>Supply and install SP3 Type A sheet piles to expected shallow pile toe level.</t>
  </si>
  <si>
    <t>No.</t>
  </si>
  <si>
    <t>Supply and install SP3 Type B sheet piles to expected shallow pile toe level.</t>
  </si>
  <si>
    <t>Supply and install SP3 Type C sheet piles</t>
  </si>
  <si>
    <t>Supply and install SP3 Type D temporary sheet piles</t>
  </si>
  <si>
    <t>Extra over for supply and installation of additional SP3 sheet pile length. Include all splicing, cutting, testing etc required to complete piles to design requirements  (Provisional Item)</t>
  </si>
  <si>
    <t>Construct pile concrete facing</t>
  </si>
  <si>
    <t>Supply and install steel components for the pedestrian barrier</t>
  </si>
  <si>
    <t>Supply and install timber components for the pedestrian barrier</t>
  </si>
  <si>
    <t>Relocation of Raro Cars sign</t>
  </si>
  <si>
    <t>Pavement Construction</t>
  </si>
  <si>
    <t>Undercut areas of failed pavement and subgrade as instructed by the Engineer. Trim, roll and prepare subgrade. Item to include all excavation and disposal of materials as required to meet standards and design levels. (Solid Measure in Cut) (Provisional Quantity)</t>
  </si>
  <si>
    <t>Supply and install Bidim A29 or similar approved geotextile separation layer at the base of undercut areas where instructed by the Engineer. (Provisional Quantity)</t>
  </si>
  <si>
    <r>
      <t>m</t>
    </r>
    <r>
      <rPr>
        <vertAlign val="superscript"/>
        <sz val="10"/>
        <rFont val="Arial"/>
        <family val="2"/>
      </rPr>
      <t>2</t>
    </r>
  </si>
  <si>
    <t>Prepare and seal pavement with grade 3/5 chip seal. (Provisional Quantity)</t>
  </si>
  <si>
    <t>m3</t>
  </si>
  <si>
    <t>All storm water construction shall be in accordance with current NZ Standard NZS 4404 Land Development and Subdivision Infrastructure - Storm water. It is noted that all stormwater construction shall be treated as provisional and shall only be constructed with instruction from the Engineer.</t>
  </si>
  <si>
    <t>Subsoil Drainage</t>
  </si>
  <si>
    <t>500.2.1</t>
  </si>
  <si>
    <t>Catchpits</t>
  </si>
  <si>
    <t>Supply all materials and construct catchpits complete with Frame and Grate, connections, haunching, bedding etc. as per standard detail.</t>
  </si>
  <si>
    <t xml:space="preserve">Single catchpit </t>
  </si>
  <si>
    <t xml:space="preserve">Soakage Chamber </t>
  </si>
  <si>
    <t xml:space="preserve">1050mm dia Soakage Chamber </t>
  </si>
  <si>
    <t>Kerbing</t>
  </si>
  <si>
    <t xml:space="preserve">Construct kerb &amp; channel(s) to ICI standards including all preparation and integration between footpath/kerb types including let-downs for driveways and pram crossings etc. </t>
  </si>
  <si>
    <t>600.1.1</t>
  </si>
  <si>
    <t>600mm dish channel with reinforcing</t>
  </si>
  <si>
    <t>600.1.2</t>
  </si>
  <si>
    <t>600.1.3</t>
  </si>
  <si>
    <t>Footpaths &amp; Traffic Islands</t>
  </si>
  <si>
    <t xml:space="preserve">Construct concrete footpath to required standards including all preparation and integration between footpath/kerb types including let-downs for driveways and pram crossings etc. </t>
  </si>
  <si>
    <t>600.2.1</t>
  </si>
  <si>
    <t>600.2.2</t>
  </si>
  <si>
    <t>no.</t>
  </si>
  <si>
    <t>600.2.3</t>
  </si>
  <si>
    <t>Utility Chambers &amp; Lids</t>
  </si>
  <si>
    <t>Make all arrangements with relevant service provider including liaison and allow to relevel utility service lids within the road corridor to design levels.</t>
  </si>
  <si>
    <t>600.3.1</t>
  </si>
  <si>
    <t>Relevel existing utility service lids within the road corridor to design levels and complete as per utility provider requirements. Including  all excavation, supply of materials, backfill and compaction as required and to tolerance.  (Provisional Quantity)</t>
  </si>
  <si>
    <t>Vehicle Access (Driveways)</t>
  </si>
  <si>
    <t>600.4.2</t>
  </si>
  <si>
    <t>PAVEMENT MARKING, SIGNAGE AND BARRIERS</t>
  </si>
  <si>
    <t>All pavement marking and signage shall be in accordance with current NZTA standards and include retroreflective signage and reflective marking to MOTSAM.</t>
  </si>
  <si>
    <t>Pavement Marking</t>
  </si>
  <si>
    <t xml:space="preserve">Edgeline pavement marking. </t>
  </si>
  <si>
    <t xml:space="preserve">Centreline pavement marking. </t>
  </si>
  <si>
    <t xml:space="preserve">Continuity line pavement marking . </t>
  </si>
  <si>
    <t xml:space="preserve">Give way line pavement marking. </t>
  </si>
  <si>
    <t xml:space="preserve">Give way symbol pavement marking. </t>
  </si>
  <si>
    <t xml:space="preserve">Valve, FH, survey mark etc. pavement marking. </t>
  </si>
  <si>
    <t xml:space="preserve">Supply and installation of RRPMs. </t>
  </si>
  <si>
    <t>Signage</t>
  </si>
  <si>
    <t>800.2.1</t>
  </si>
  <si>
    <t xml:space="preserve">Supply and install Give way Signage. </t>
  </si>
  <si>
    <t>800.2.2</t>
  </si>
  <si>
    <t>800.2.3</t>
  </si>
  <si>
    <t xml:space="preserve">Supply and install 50km/h Signage. </t>
  </si>
  <si>
    <t>700.1.1</t>
  </si>
  <si>
    <t>700.1.2</t>
  </si>
  <si>
    <t>Water Utilities (Provisional Quantity)</t>
  </si>
  <si>
    <t>700.2.1</t>
  </si>
  <si>
    <t>Power Utilities (Provisional Quantity)</t>
  </si>
  <si>
    <t>700.3.1</t>
  </si>
  <si>
    <t xml:space="preserve">Provisional Sum to undertake additional required works for utility operators as instructed by the Engineer. </t>
  </si>
  <si>
    <t>Liaison with Water utility provider and allow to undertake civil and sturctural works required for the protection and diversion of services as required to the relevant standards.</t>
  </si>
  <si>
    <t>Liaison with Power utility provider and allow to undertake civil and sturctural works required for the protection and diversion of services as required to the relevant standards.</t>
  </si>
  <si>
    <t>CLEARING/DEMOLITION, EARTHWORKS, EROSION AND SEDIMENT CONTROL</t>
  </si>
  <si>
    <t>Clearing</t>
  </si>
  <si>
    <t>Clear vegetation as required to construct contract works and remove waste to an approved offsite waste disposal facility. Including but not limited to removal of stumps and roots by grinding or similar as required. Item to include liaison with affected landowners as required.</t>
  </si>
  <si>
    <t>Erosion and Sediment Controls</t>
  </si>
  <si>
    <t>Included</t>
  </si>
  <si>
    <t>Locate and protect all existing services during the contract works. Including all required liaison with utility providers as required.</t>
  </si>
  <si>
    <t>Undertake required diversion of power utilities. Including all excavation, backfill and compaction, structural works etc to the requirements of the utility providor.</t>
  </si>
  <si>
    <t>Communication Utilities (Provisional Quantity)</t>
  </si>
  <si>
    <t>Liaison with Communication utility provider and allow to undertake civil and sturctural works required for the protection and diversion of services as required to the relevant standards.</t>
  </si>
  <si>
    <t>Undertake required diversion of communication utilities. Including all excavation, backfill and compaction, structural works etc to the requirements of the utility providor.</t>
  </si>
  <si>
    <t>700.1.3</t>
  </si>
  <si>
    <t>All utility services layout and construction shall be in accordance with the relevant Utility Services and Electrical installation codes of practice and standards to the satisfaction of the utility provider. Allow for all liaison with all utility providers as required.</t>
  </si>
  <si>
    <t>Public Liaison and Consultation</t>
  </si>
  <si>
    <t>Undetake public liaison and consultation with project stakeholders for duration of the works.</t>
  </si>
  <si>
    <t>Excavate and construct abutment pile cap</t>
  </si>
  <si>
    <t>Excavate and construct wingwall pile cap</t>
  </si>
  <si>
    <t>Demolition and removal</t>
  </si>
  <si>
    <t>Allow to place stockpiled topsoil to completed areas, nominally 100mm thick. Prepare, level and rake topsoil and sow with grass seed mix and achieve grass cover.</t>
  </si>
  <si>
    <t xml:space="preserve">Earthworks and Topsoil Grassing  </t>
  </si>
  <si>
    <t xml:space="preserve">Supply and construct Stage 1 compacted back fill to temporary tie backs </t>
  </si>
  <si>
    <t xml:space="preserve">Supply and construct Stage 1 compacted back fill to permanent tie backs </t>
  </si>
  <si>
    <t>Excavate and construct temporary tie backs</t>
  </si>
  <si>
    <t>Excavate and construct permanent tie backs</t>
  </si>
  <si>
    <t>Supply and construct Stage 2 compacted back fill to abutment and wingwall</t>
  </si>
  <si>
    <t>Construct settlement slab</t>
  </si>
  <si>
    <t>BRIDGE CONSTRUCTION WORKS</t>
  </si>
  <si>
    <t>Supply all materials and construct subsoil drainage including trenching, 100mm perforated novacoil pipe in filter sock and 20-6 scoria/drainage metal.  Allow connections to catchpits or outlet as detailed. (Provisional quantity)</t>
  </si>
  <si>
    <t xml:space="preserve">Double catchpit </t>
  </si>
  <si>
    <t xml:space="preserve">Supply all materials and construct soakage chamber complete with heavy duty frame and cover, connections, haunching, bedding etc. as per standard detail.  Price includes supply of all materials, excavation, backfill, compaction and connection to inlet pipes. </t>
  </si>
  <si>
    <t>Concrete footpath, 100mm thick concrete with broom finish on 100mm compacted GAP40</t>
  </si>
  <si>
    <t>Construct Pram Crossing as detailed. 100mm thick concrete with broom finish on 100mm compacted GAP40</t>
  </si>
  <si>
    <t>Construct concrete infill to traffic islands. 100mm thick concrete with DH12-200 each way, broom finish on 100mm compacted GAP40.</t>
  </si>
  <si>
    <t>Construct concrete vehicle access as detailed.</t>
  </si>
  <si>
    <t>Standard Kerb and Channel</t>
  </si>
  <si>
    <t>Mountable kerb</t>
  </si>
  <si>
    <t>600.2.4</t>
  </si>
  <si>
    <t>Construct concrete apron to roundabout as detailed.</t>
  </si>
  <si>
    <t>Miscellaneous</t>
  </si>
  <si>
    <t>700.3.2</t>
  </si>
  <si>
    <t>No stopping line pavement marking</t>
  </si>
  <si>
    <t>Erosion and Sediment Controls required for the works are to be included in item 100.5</t>
  </si>
  <si>
    <t>Stip existing topsoil and place in stockpile for reuse.</t>
  </si>
  <si>
    <t xml:space="preserve">LS </t>
  </si>
  <si>
    <t>Allow to demolish and remove the existing bridge structure, foundations etc and excavation of stage 3 as required to construct contract works. Includeds the filling and making good of the surface to design levels and removal of all waste to an approved offsite disposal facility.</t>
  </si>
  <si>
    <t>Supply and construction 2m high gabion retaining wall including reno materest foundation as per design.</t>
  </si>
  <si>
    <t>Supply and construct 300mm dia PVC or similar approved catchpit lead including compacted backfill.</t>
  </si>
  <si>
    <t>CIVIL CONCRETE AND FOOTPATH WORKS</t>
  </si>
  <si>
    <t>Tie in and make good connection to existing cobbled retaining wall</t>
  </si>
  <si>
    <t>STREAM WORKS</t>
  </si>
  <si>
    <t>Relocation of Cook Islands Ports Authority Navigation Marker to location confirmed with Ports Authority.</t>
  </si>
  <si>
    <t>supply and install 2 x 100mm dia uPVC power ducts to central roundabout island for future services.</t>
  </si>
  <si>
    <t>700.3.3</t>
  </si>
  <si>
    <t>Stream Works</t>
  </si>
  <si>
    <t>Construct reinforced concerete deck slab</t>
  </si>
  <si>
    <t>Construct reinforced concerete bridge footpath</t>
  </si>
  <si>
    <t>Install precast U beam including construction of remaining portion of abutment</t>
  </si>
  <si>
    <t>Construct precast reinforced concerete U beams</t>
  </si>
  <si>
    <t>Supply and place coconut matting or similar approved to stabilise stream embankments as directed by the engineer (Provisional Quantity)</t>
  </si>
  <si>
    <t xml:space="preserve">Supply and plant Viti Viti grass to stream and stream embankment as directed by the Engineer at 4 plants per m2 (Provisional Quantity) </t>
  </si>
  <si>
    <t>Excavation and cut to fill to provide design stream profile at bridge including 15m upstream and down stream.</t>
  </si>
  <si>
    <t>Bridge Foundations</t>
  </si>
  <si>
    <t>Bridge Substructure</t>
  </si>
  <si>
    <t>Bridge Superstructure</t>
  </si>
  <si>
    <t>Allow to demolish and remove existing structures etc. on site. Item excludeds the existing bridge structure but is to include all other structures, slabs, footpaths, kerbs, retaining walls, underground structures, foundations, drainage infrastructure, fences, walls and underground services etc. as required to construct the contract works. Filling and making good of the surface to design levels and removal of all waste to an approved offsite disposal facility.  Item to include liaison with affected landowners as required.</t>
  </si>
  <si>
    <t>Provision of 4 x 100mm dia UPVC future service ducts within bridge as per design.</t>
  </si>
  <si>
    <t>Undertake required diversion of water utilities. Including all connections, relocation of air valves below ground, excavation, backfill and compaction, structural works etc to the requirements of the utility providor.</t>
  </si>
  <si>
    <t>Construction Management Plans</t>
  </si>
  <si>
    <t>Preparation, implementation of required Construction Management Plans in accordance with the contract specification and industry standards for the duration of the works</t>
  </si>
  <si>
    <t>Standard Nib Kerb</t>
  </si>
  <si>
    <t>Stream flood management improvements</t>
  </si>
  <si>
    <t>Relocation of Island Surf sign</t>
  </si>
  <si>
    <t>Relocation of CIPS Electronics Sign</t>
  </si>
  <si>
    <t>Relocate existing power poles which are within the the road corridor or footpath as directed by the Engineer. (Provisional Quantity)</t>
  </si>
  <si>
    <t>Scarify existing road surface and remove existing surfacing and detritus .</t>
  </si>
  <si>
    <t>Fabrication of reusable steel formwork for precast U beams. Shop drawings to be provided for review and approval of the Engineer. Reusable formwork will become the property of and is to be delivered to the client on completion of the works.</t>
  </si>
  <si>
    <t>Supply and construct DG10 leveling asphaltic concrete course to bridge.</t>
  </si>
  <si>
    <t>Supply and construct AC14 asphaltic concrete surfacing nominal 50mm</t>
  </si>
  <si>
    <t>Supply, place and compact AP40 basecourse (max compacted depth 150mm each lift) as per specification requirements including trimming to design profiles, surface preparation. Solid Measure (Provisional Quantity)</t>
  </si>
  <si>
    <t xml:space="preserve">Supply and install 30km/h Signage. </t>
  </si>
  <si>
    <t>1000.1.1</t>
  </si>
  <si>
    <t>1000.1.2</t>
  </si>
  <si>
    <t>1000.1.3</t>
  </si>
  <si>
    <t>1000.2.1</t>
  </si>
  <si>
    <t>1000.2.2</t>
  </si>
  <si>
    <t>1000.2.3</t>
  </si>
  <si>
    <t>1000.2.4</t>
  </si>
  <si>
    <t>1000.2.5</t>
  </si>
  <si>
    <t xml:space="preserve">Supply and install PW-5 signage. </t>
  </si>
  <si>
    <t xml:space="preserve">Supply and install RG-9 no entry signage. </t>
  </si>
  <si>
    <t xml:space="preserve">Supply and install RG-10.1 keep left signage. </t>
  </si>
  <si>
    <t xml:space="preserve">relocate PW-69 roundaboout chevron signage. </t>
  </si>
  <si>
    <t xml:space="preserve">Flush median cheveron marking. </t>
  </si>
  <si>
    <t>800.1.1</t>
  </si>
  <si>
    <t>800.1.2</t>
  </si>
  <si>
    <t>800.1.3</t>
  </si>
  <si>
    <t>200.4.1</t>
  </si>
  <si>
    <t>200.4.2</t>
  </si>
  <si>
    <t>200.5.1</t>
  </si>
  <si>
    <t>200.5.2</t>
  </si>
  <si>
    <t>200.5.3</t>
  </si>
  <si>
    <t>200.5.4</t>
  </si>
  <si>
    <t>300.1.3</t>
  </si>
  <si>
    <t>300.1.4</t>
  </si>
  <si>
    <t>300.1.5</t>
  </si>
  <si>
    <t>300.1.6</t>
  </si>
  <si>
    <t>300.1.7</t>
  </si>
  <si>
    <t>300.1.8</t>
  </si>
  <si>
    <t>300.1.9</t>
  </si>
  <si>
    <t>300.2.3</t>
  </si>
  <si>
    <t>300.2.4</t>
  </si>
  <si>
    <t>300.2.5</t>
  </si>
  <si>
    <t>300.2.6</t>
  </si>
  <si>
    <t>300.3.6</t>
  </si>
  <si>
    <t>300.3.7</t>
  </si>
  <si>
    <t>400.1.4</t>
  </si>
  <si>
    <t>700.4.1</t>
  </si>
  <si>
    <t>800.1.4</t>
  </si>
  <si>
    <t>900.1.1</t>
  </si>
  <si>
    <t>900.1.2</t>
  </si>
  <si>
    <t>900.1.3</t>
  </si>
  <si>
    <t>900.1.4</t>
  </si>
  <si>
    <t>900.1.5</t>
  </si>
  <si>
    <t>900.1.6</t>
  </si>
  <si>
    <t>900.1.7</t>
  </si>
  <si>
    <t>900.1.8</t>
  </si>
  <si>
    <t>900.1.9</t>
  </si>
  <si>
    <t>900.2.1</t>
  </si>
  <si>
    <t>900.2.2</t>
  </si>
  <si>
    <t>900.2.3</t>
  </si>
  <si>
    <t>900.2.4</t>
  </si>
  <si>
    <t>900.2.5</t>
  </si>
  <si>
    <t>900.2.6</t>
  </si>
  <si>
    <t>900.2.7</t>
  </si>
  <si>
    <t>1000.3.1</t>
  </si>
  <si>
    <t>1000.3.2</t>
  </si>
  <si>
    <t>Excavation and cut to fill to provide design stream profile to increase the Avatiu stream capacity and reduce flood severity and frequency. Including clearance, removal of all waste to an approved offsite disposal facility.  Item to include liaison with affected landowners as required. (Provisional Sum)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</si>
</sst>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_(&quot;$&quot;* \(#,##0.00\);_(&quot;$&quot;* &quot;-&quot;??_);_(@_)"/>
    <numFmt numFmtId="165" formatCode="_(* #,##0.00_);_(* \(#,##0.00\);_(* &quot;-&quot;??_);_(@_)"/>
    <numFmt numFmtId="166" formatCode="m/d/yyyy"/>
    <numFmt numFmtId="167" formatCode="_(&quot;$&quot;* #,##0.0_);_(&quot;$&quot;* \(#,##0.0\);_(&quot;$&quot;* &quot;-&quot;??_);_(@_)"/>
    <numFmt numFmtId="168" formatCode="0.0"/>
    <numFmt numFmtId="169" formatCode="_-&quot;$&quot;* #,##0.0_-;\-&quot;$&quot;* #,##0.0_-;_-&quot;$&quot;* &quot;-&quot;??_-;_-@_-"/>
  </numFmts>
  <fonts count="16" x14ac:knownFonts="1">
    <font>
      <sz val="11"/>
      <color theme="1"/>
      <name val="Calibri"/>
      <family val="2"/>
    </font>
    <font>
      <sz val="10"/>
      <name val="Arial"/>
      <family val="2"/>
    </font>
    <font>
      <sz val="9"/>
      <name val="Arial"/>
      <family val="2"/>
    </font>
    <font>
      <sz val="11"/>
      <color theme="1"/>
      <name val="Calibri"/>
      <family val="2"/>
    </font>
    <font>
      <sz val="11"/>
      <name val="Calibri"/>
      <family val="2"/>
    </font>
    <font>
      <b/>
      <sz val="9"/>
      <name val="Arial"/>
      <family val="2"/>
    </font>
    <font>
      <u/>
      <sz val="9"/>
      <name val="Arial"/>
      <family val="2"/>
    </font>
    <font>
      <sz val="11"/>
      <color indexed="8"/>
      <name val="Calibri"/>
      <family val="2"/>
    </font>
    <font>
      <b/>
      <sz val="9"/>
      <color theme="0"/>
      <name val="Arial"/>
      <family val="2"/>
    </font>
    <font>
      <sz val="9"/>
      <color theme="0"/>
      <name val="Arial"/>
      <family val="2"/>
    </font>
    <font>
      <sz val="9"/>
      <color theme="1"/>
      <name val="Arial"/>
      <family val="2"/>
    </font>
    <font>
      <i/>
      <sz val="9"/>
      <name val="Arial"/>
      <family val="2"/>
    </font>
    <font>
      <b/>
      <i/>
      <sz val="9"/>
      <name val="Arial"/>
      <family val="2"/>
    </font>
    <font>
      <i/>
      <sz val="10"/>
      <name val="Arial"/>
      <family val="2"/>
    </font>
    <font>
      <b/>
      <sz val="10"/>
      <name val="Arial"/>
      <family val="2"/>
    </font>
    <font>
      <vertAlign val="superscript"/>
      <sz val="10"/>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164" fontId="3" fillId="0" borderId="0" applyFont="0" applyFill="0" applyBorder="0" applyAlignment="0" applyProtection="0"/>
    <xf numFmtId="0" fontId="1" fillId="0" borderId="0">
      <alignment vertical="top"/>
    </xf>
    <xf numFmtId="0" fontId="3" fillId="0" borderId="0"/>
    <xf numFmtId="165" fontId="1" fillId="0" borderId="0" applyFont="0" applyFill="0" applyBorder="0" applyAlignment="0" applyProtection="0"/>
    <xf numFmtId="164" fontId="7" fillId="0" borderId="0" applyFont="0" applyFill="0" applyBorder="0" applyAlignment="0" applyProtection="0"/>
    <xf numFmtId="0" fontId="1" fillId="0" borderId="0"/>
    <xf numFmtId="9" fontId="3" fillId="0" borderId="0" applyFont="0" applyFill="0" applyBorder="0" applyAlignment="0" applyProtection="0"/>
    <xf numFmtId="0" fontId="7" fillId="0" borderId="0"/>
  </cellStyleXfs>
  <cellXfs count="129">
    <xf numFmtId="0" fontId="0" fillId="0" borderId="0" xfId="0"/>
    <xf numFmtId="0" fontId="1" fillId="0" borderId="0" xfId="2" applyFont="1" applyBorder="1" applyAlignment="1">
      <alignment wrapText="1"/>
    </xf>
    <xf numFmtId="0" fontId="1" fillId="0" borderId="0" xfId="2" applyNumberFormat="1" applyFont="1" applyFill="1" applyBorder="1" applyAlignment="1">
      <alignment horizontal="center" vertical="center"/>
    </xf>
    <xf numFmtId="164" fontId="1" fillId="0" borderId="0" xfId="1" applyFont="1" applyAlignment="1">
      <alignment horizontal="center" vertical="center"/>
    </xf>
    <xf numFmtId="164" fontId="1" fillId="0" borderId="0" xfId="1" applyFont="1" applyBorder="1" applyAlignment="1">
      <alignment horizontal="right" vertical="center"/>
    </xf>
    <xf numFmtId="0" fontId="4" fillId="0" borderId="0" xfId="3" applyFont="1"/>
    <xf numFmtId="2" fontId="5" fillId="0" borderId="0" xfId="2" applyNumberFormat="1" applyFont="1" applyFill="1" applyBorder="1" applyAlignment="1" applyProtection="1">
      <alignment horizontal="right" vertical="top"/>
      <protection locked="0"/>
    </xf>
    <xf numFmtId="2" fontId="2" fillId="0" borderId="0" xfId="2" applyNumberFormat="1" applyFont="1" applyFill="1" applyBorder="1" applyAlignment="1" applyProtection="1">
      <alignment horizontal="left" wrapText="1"/>
      <protection locked="0"/>
    </xf>
    <xf numFmtId="164" fontId="5" fillId="0" borderId="0" xfId="1" applyFont="1" applyFill="1" applyBorder="1" applyAlignment="1">
      <alignment horizontal="right" vertical="center"/>
    </xf>
    <xf numFmtId="2" fontId="2" fillId="0" borderId="0" xfId="2" applyNumberFormat="1" applyFont="1" applyFill="1" applyBorder="1" applyAlignment="1" applyProtection="1">
      <alignment horizontal="center" vertical="center" wrapText="1"/>
      <protection locked="0"/>
    </xf>
    <xf numFmtId="2" fontId="5" fillId="0" borderId="0" xfId="2" applyNumberFormat="1" applyFont="1" applyFill="1" applyBorder="1" applyAlignment="1" applyProtection="1">
      <alignment horizontal="right" vertical="center"/>
      <protection locked="0"/>
    </xf>
    <xf numFmtId="2" fontId="2" fillId="0" borderId="0" xfId="2" applyNumberFormat="1" applyFont="1" applyFill="1" applyBorder="1" applyAlignment="1" applyProtection="1">
      <alignment horizontal="left" vertical="center" wrapText="1"/>
      <protection locked="0"/>
    </xf>
    <xf numFmtId="0" fontId="6" fillId="0" borderId="0" xfId="2" applyFont="1" applyAlignment="1"/>
    <xf numFmtId="0" fontId="6" fillId="0" borderId="0" xfId="2" applyFont="1" applyAlignment="1" applyProtection="1">
      <protection locked="0"/>
    </xf>
    <xf numFmtId="0" fontId="2" fillId="0" borderId="0" xfId="2" applyNumberFormat="1" applyFont="1" applyFill="1" applyBorder="1" applyAlignment="1">
      <alignment horizontal="center" vertical="center"/>
    </xf>
    <xf numFmtId="0" fontId="2" fillId="0" borderId="0" xfId="2" applyFont="1" applyAlignment="1" applyProtection="1">
      <protection locked="0"/>
    </xf>
    <xf numFmtId="0" fontId="2" fillId="0" borderId="0" xfId="2" applyFont="1" applyAlignment="1"/>
    <xf numFmtId="2" fontId="5" fillId="0" borderId="0" xfId="2" applyNumberFormat="1" applyFont="1" applyFill="1" applyBorder="1" applyAlignment="1" applyProtection="1">
      <alignment horizontal="left" vertical="top"/>
      <protection locked="0"/>
    </xf>
    <xf numFmtId="166" fontId="5" fillId="0" borderId="0" xfId="4" applyNumberFormat="1" applyFont="1" applyFill="1" applyBorder="1" applyAlignment="1" applyProtection="1">
      <alignment horizontal="left" wrapText="1"/>
      <protection locked="0"/>
    </xf>
    <xf numFmtId="167" fontId="5" fillId="0" borderId="0" xfId="5" applyNumberFormat="1" applyFont="1" applyFill="1" applyBorder="1" applyAlignment="1" applyProtection="1">
      <alignment horizontal="right" vertical="center"/>
    </xf>
    <xf numFmtId="2" fontId="5" fillId="2" borderId="1" xfId="2" applyNumberFormat="1" applyFont="1" applyFill="1" applyBorder="1" applyAlignment="1">
      <alignment horizontal="right" vertical="top"/>
    </xf>
    <xf numFmtId="0" fontId="5" fillId="2" borderId="1" xfId="2" applyFont="1" applyFill="1" applyBorder="1" applyAlignment="1">
      <alignment horizontal="center" wrapText="1"/>
    </xf>
    <xf numFmtId="0" fontId="5" fillId="2" borderId="1" xfId="2" applyFont="1" applyFill="1" applyBorder="1" applyAlignment="1">
      <alignment horizontal="center" vertical="center"/>
    </xf>
    <xf numFmtId="164" fontId="5" fillId="2" borderId="1" xfId="1" applyFont="1" applyFill="1" applyBorder="1" applyAlignment="1">
      <alignment horizontal="center" vertical="center"/>
    </xf>
    <xf numFmtId="1" fontId="8" fillId="3" borderId="2" xfId="2" applyNumberFormat="1" applyFont="1" applyFill="1" applyBorder="1" applyAlignment="1">
      <alignment horizontal="center" vertical="center"/>
    </xf>
    <xf numFmtId="0" fontId="8" fillId="3" borderId="2" xfId="2" applyFont="1" applyFill="1" applyBorder="1" applyAlignment="1">
      <alignment vertical="center" wrapText="1"/>
    </xf>
    <xf numFmtId="0" fontId="9" fillId="3" borderId="2" xfId="2" applyFont="1" applyFill="1" applyBorder="1" applyAlignment="1">
      <alignment horizontal="center" vertical="center"/>
    </xf>
    <xf numFmtId="164" fontId="9" fillId="3" borderId="2" xfId="1" applyFont="1" applyFill="1" applyBorder="1" applyAlignment="1">
      <alignment horizontal="center" vertical="center"/>
    </xf>
    <xf numFmtId="164" fontId="8" fillId="3" borderId="2" xfId="1" applyFont="1" applyFill="1" applyBorder="1" applyAlignment="1">
      <alignment horizontal="right" vertical="center"/>
    </xf>
    <xf numFmtId="168" fontId="5" fillId="0" borderId="3" xfId="2" applyNumberFormat="1" applyFont="1" applyFill="1" applyBorder="1" applyAlignment="1">
      <alignment horizontal="right" vertical="top"/>
    </xf>
    <xf numFmtId="0" fontId="5" fillId="0" borderId="3" xfId="2" applyFont="1" applyFill="1" applyBorder="1" applyAlignment="1">
      <alignment vertical="top" wrapText="1"/>
    </xf>
    <xf numFmtId="0" fontId="5" fillId="0" borderId="3" xfId="2" applyFont="1" applyFill="1" applyBorder="1" applyAlignment="1">
      <alignment horizontal="center" vertical="center"/>
    </xf>
    <xf numFmtId="164" fontId="2" fillId="4" borderId="3" xfId="1" applyFont="1" applyFill="1" applyBorder="1" applyAlignment="1" applyProtection="1">
      <alignment horizontal="center" vertical="center"/>
      <protection locked="0"/>
    </xf>
    <xf numFmtId="164" fontId="5" fillId="0" borderId="3" xfId="1" applyFont="1" applyFill="1" applyBorder="1" applyAlignment="1" applyProtection="1">
      <alignment horizontal="right" vertical="center"/>
    </xf>
    <xf numFmtId="168" fontId="2" fillId="0" borderId="3" xfId="2" applyNumberFormat="1" applyFont="1" applyFill="1" applyBorder="1" applyAlignment="1">
      <alignment horizontal="right" vertical="top"/>
    </xf>
    <xf numFmtId="0" fontId="2" fillId="0" borderId="3" xfId="2" applyFont="1" applyFill="1" applyBorder="1" applyAlignment="1">
      <alignment vertical="top" wrapText="1"/>
    </xf>
    <xf numFmtId="0" fontId="2" fillId="0" borderId="3" xfId="2" applyFont="1" applyFill="1" applyBorder="1" applyAlignment="1">
      <alignment horizontal="center" vertical="center"/>
    </xf>
    <xf numFmtId="169" fontId="2" fillId="0" borderId="3" xfId="1" applyNumberFormat="1" applyFont="1" applyFill="1" applyBorder="1" applyAlignment="1" applyProtection="1">
      <alignment horizontal="right" vertical="center"/>
    </xf>
    <xf numFmtId="1" fontId="5" fillId="5" borderId="3" xfId="2" applyNumberFormat="1" applyFont="1" applyFill="1" applyBorder="1" applyAlignment="1">
      <alignment horizontal="right" vertical="center"/>
    </xf>
    <xf numFmtId="0" fontId="5" fillId="5" borderId="3" xfId="2" applyFont="1" applyFill="1" applyBorder="1" applyAlignment="1">
      <alignment horizontal="left" wrapText="1"/>
    </xf>
    <xf numFmtId="0" fontId="5" fillId="5" borderId="3" xfId="2" applyFont="1" applyFill="1" applyBorder="1" applyAlignment="1">
      <alignment horizontal="center" vertical="center"/>
    </xf>
    <xf numFmtId="169" fontId="5" fillId="5" borderId="3" xfId="1" applyNumberFormat="1" applyFont="1" applyFill="1" applyBorder="1" applyAlignment="1" applyProtection="1">
      <alignment horizontal="center" vertical="center"/>
      <protection locked="0"/>
    </xf>
    <xf numFmtId="169" fontId="5" fillId="5" borderId="3" xfId="1" applyNumberFormat="1" applyFont="1" applyFill="1" applyBorder="1" applyAlignment="1" applyProtection="1">
      <alignment horizontal="right" vertical="center"/>
    </xf>
    <xf numFmtId="0" fontId="9" fillId="3" borderId="3" xfId="2" applyFont="1" applyFill="1" applyBorder="1" applyAlignment="1">
      <alignment horizontal="center" vertical="center"/>
    </xf>
    <xf numFmtId="164" fontId="9" fillId="3" borderId="3" xfId="1" applyFont="1" applyFill="1" applyBorder="1" applyAlignment="1">
      <alignment horizontal="center" vertical="center"/>
    </xf>
    <xf numFmtId="164" fontId="8" fillId="3" borderId="3" xfId="1" applyFont="1" applyFill="1" applyBorder="1" applyAlignment="1">
      <alignment horizontal="right" vertical="center"/>
    </xf>
    <xf numFmtId="169" fontId="2" fillId="4" borderId="3" xfId="1" applyNumberFormat="1" applyFont="1" applyFill="1" applyBorder="1" applyAlignment="1" applyProtection="1">
      <alignment horizontal="center" vertical="center"/>
      <protection locked="0"/>
    </xf>
    <xf numFmtId="0" fontId="2" fillId="0" borderId="3" xfId="3" applyFont="1" applyBorder="1" applyAlignment="1">
      <alignment horizontal="center" vertical="center"/>
    </xf>
    <xf numFmtId="169" fontId="2" fillId="5" borderId="3" xfId="1" applyNumberFormat="1" applyFont="1" applyFill="1" applyBorder="1" applyAlignment="1" applyProtection="1">
      <alignment horizontal="center" vertical="center"/>
      <protection locked="0"/>
    </xf>
    <xf numFmtId="169" fontId="5" fillId="5" borderId="3" xfId="5" applyNumberFormat="1" applyFont="1" applyFill="1" applyBorder="1" applyAlignment="1" applyProtection="1">
      <alignment horizontal="right" vertical="center"/>
    </xf>
    <xf numFmtId="1" fontId="8" fillId="3" borderId="3" xfId="2" applyNumberFormat="1" applyFont="1" applyFill="1" applyBorder="1" applyAlignment="1">
      <alignment horizontal="center" vertical="center"/>
    </xf>
    <xf numFmtId="0" fontId="8" fillId="3" borderId="3" xfId="2" applyFont="1" applyFill="1" applyBorder="1" applyAlignment="1">
      <alignment vertical="center" wrapText="1"/>
    </xf>
    <xf numFmtId="0" fontId="5" fillId="0" borderId="3" xfId="6" applyFont="1" applyFill="1" applyBorder="1" applyAlignment="1">
      <alignment horizontal="left" vertical="top" wrapText="1"/>
    </xf>
    <xf numFmtId="0" fontId="5" fillId="0" borderId="3" xfId="6" applyFont="1" applyFill="1" applyBorder="1" applyAlignment="1">
      <alignment horizontal="center" vertical="center"/>
    </xf>
    <xf numFmtId="169" fontId="5" fillId="0" borderId="3" xfId="1" applyNumberFormat="1" applyFont="1" applyFill="1" applyBorder="1" applyAlignment="1" applyProtection="1">
      <alignment horizontal="right" vertical="center"/>
    </xf>
    <xf numFmtId="0" fontId="2" fillId="0" borderId="3" xfId="6" applyFont="1" applyFill="1" applyBorder="1" applyAlignment="1">
      <alignment horizontal="left" vertical="top" wrapText="1"/>
    </xf>
    <xf numFmtId="0" fontId="2" fillId="0" borderId="3" xfId="6" applyFont="1" applyFill="1" applyBorder="1" applyAlignment="1">
      <alignment horizontal="center" vertical="center"/>
    </xf>
    <xf numFmtId="0" fontId="1" fillId="0" borderId="3" xfId="2" applyFont="1" applyBorder="1" applyAlignment="1">
      <alignment horizontal="center" vertical="center"/>
    </xf>
    <xf numFmtId="0" fontId="11" fillId="0" borderId="3" xfId="6" applyFont="1" applyFill="1" applyBorder="1" applyAlignment="1">
      <alignment horizontal="left" vertical="top" wrapText="1"/>
    </xf>
    <xf numFmtId="0" fontId="11" fillId="0" borderId="3" xfId="3" applyFont="1" applyFill="1" applyBorder="1" applyAlignment="1">
      <alignment horizontal="left" vertical="top" wrapText="1"/>
    </xf>
    <xf numFmtId="0" fontId="1" fillId="0" borderId="4" xfId="2" applyFont="1" applyBorder="1" applyAlignment="1">
      <alignment horizontal="right" vertical="top"/>
    </xf>
    <xf numFmtId="168" fontId="12" fillId="0" borderId="3" xfId="2" applyNumberFormat="1" applyFont="1" applyFill="1" applyBorder="1" applyAlignment="1" applyProtection="1">
      <alignment horizontal="right" vertical="top"/>
      <protection locked="0"/>
    </xf>
    <xf numFmtId="0" fontId="12" fillId="0" borderId="3" xfId="2" applyFont="1" applyFill="1" applyBorder="1" applyAlignment="1" applyProtection="1">
      <alignment horizontal="left" wrapText="1"/>
      <protection locked="0"/>
    </xf>
    <xf numFmtId="0" fontId="11" fillId="0" borderId="3" xfId="2" applyFont="1" applyFill="1" applyBorder="1" applyAlignment="1" applyProtection="1">
      <alignment horizontal="center" vertical="center"/>
      <protection locked="0"/>
    </xf>
    <xf numFmtId="164" fontId="11" fillId="0" borderId="3" xfId="1" applyFont="1" applyFill="1" applyBorder="1" applyAlignment="1" applyProtection="1">
      <alignment horizontal="right" vertical="center"/>
      <protection locked="0"/>
    </xf>
    <xf numFmtId="0" fontId="5" fillId="0" borderId="0" xfId="1" applyNumberFormat="1" applyFont="1" applyFill="1" applyBorder="1" applyAlignment="1">
      <alignment horizontal="right" vertical="center"/>
    </xf>
    <xf numFmtId="0" fontId="6" fillId="0" borderId="0" xfId="2" applyFont="1" applyFill="1" applyAlignment="1"/>
    <xf numFmtId="0" fontId="5" fillId="0" borderId="0" xfId="2" applyNumberFormat="1" applyFont="1" applyFill="1" applyBorder="1" applyAlignment="1" applyProtection="1">
      <alignment horizontal="right" vertical="top"/>
      <protection locked="0"/>
    </xf>
    <xf numFmtId="14" fontId="2" fillId="0" borderId="0" xfId="4" applyNumberFormat="1" applyFont="1" applyFill="1" applyBorder="1" applyAlignment="1" applyProtection="1">
      <alignment horizontal="center" wrapText="1"/>
      <protection locked="0"/>
    </xf>
    <xf numFmtId="0" fontId="2" fillId="0" borderId="0" xfId="2" applyNumberFormat="1" applyFont="1" applyFill="1" applyAlignment="1">
      <alignment vertical="center"/>
    </xf>
    <xf numFmtId="0" fontId="6" fillId="0" borderId="0" xfId="2" applyNumberFormat="1" applyFont="1" applyFill="1" applyAlignment="1"/>
    <xf numFmtId="0" fontId="2" fillId="0" borderId="0" xfId="2" applyNumberFormat="1" applyFont="1" applyFill="1" applyBorder="1" applyAlignment="1">
      <alignment horizontal="left" vertical="center"/>
    </xf>
    <xf numFmtId="0" fontId="5" fillId="2" borderId="1" xfId="2" applyNumberFormat="1" applyFont="1" applyFill="1" applyBorder="1" applyAlignment="1">
      <alignment horizontal="center" vertical="center"/>
    </xf>
    <xf numFmtId="0" fontId="9" fillId="3" borderId="2" xfId="2" applyNumberFormat="1" applyFont="1" applyFill="1" applyBorder="1" applyAlignment="1">
      <alignment horizontal="center" vertical="center"/>
    </xf>
    <xf numFmtId="0" fontId="5" fillId="0" borderId="3" xfId="2" applyNumberFormat="1" applyFont="1" applyFill="1" applyBorder="1" applyAlignment="1">
      <alignment horizontal="center" vertical="center"/>
    </xf>
    <xf numFmtId="0" fontId="10" fillId="0" borderId="3" xfId="3" applyNumberFormat="1" applyFont="1" applyFill="1" applyBorder="1" applyAlignment="1">
      <alignment horizontal="center" vertical="center"/>
    </xf>
    <xf numFmtId="0" fontId="2" fillId="0" borderId="3" xfId="2" applyNumberFormat="1" applyFont="1" applyFill="1" applyBorder="1" applyAlignment="1">
      <alignment horizontal="center" vertical="center"/>
    </xf>
    <xf numFmtId="0" fontId="5" fillId="5" borderId="3" xfId="2" applyNumberFormat="1" applyFont="1" applyFill="1" applyBorder="1" applyAlignment="1">
      <alignment horizontal="center" vertical="center"/>
    </xf>
    <xf numFmtId="0" fontId="9" fillId="3" borderId="3" xfId="2" applyNumberFormat="1" applyFont="1" applyFill="1" applyBorder="1" applyAlignment="1">
      <alignment horizontal="center" vertical="center"/>
    </xf>
    <xf numFmtId="0" fontId="2" fillId="0" borderId="3" xfId="6" applyNumberFormat="1" applyFont="1" applyFill="1" applyBorder="1" applyAlignment="1">
      <alignment horizontal="center" vertical="center"/>
    </xf>
    <xf numFmtId="0" fontId="5" fillId="0" borderId="3" xfId="6" applyNumberFormat="1" applyFont="1" applyFill="1" applyBorder="1" applyAlignment="1">
      <alignment horizontal="center" vertical="center"/>
    </xf>
    <xf numFmtId="0" fontId="2" fillId="0" borderId="3" xfId="3" applyNumberFormat="1" applyFont="1" applyFill="1" applyBorder="1" applyAlignment="1">
      <alignment horizontal="center" vertical="center"/>
    </xf>
    <xf numFmtId="0" fontId="11" fillId="0" borderId="3" xfId="2" applyNumberFormat="1" applyFont="1" applyFill="1" applyBorder="1" applyAlignment="1" applyProtection="1">
      <alignment horizontal="center" vertical="center"/>
      <protection locked="0"/>
    </xf>
    <xf numFmtId="0" fontId="12" fillId="0" borderId="8" xfId="2" applyFont="1" applyFill="1" applyBorder="1" applyAlignment="1" applyProtection="1">
      <alignment horizontal="left" wrapText="1"/>
      <protection locked="0"/>
    </xf>
    <xf numFmtId="0" fontId="11" fillId="0" borderId="8" xfId="2" applyFont="1" applyFill="1" applyBorder="1" applyAlignment="1" applyProtection="1">
      <alignment horizontal="center" vertical="center"/>
      <protection locked="0"/>
    </xf>
    <xf numFmtId="0" fontId="11" fillId="0" borderId="8" xfId="2" applyNumberFormat="1" applyFont="1" applyFill="1" applyBorder="1" applyAlignment="1" applyProtection="1">
      <alignment horizontal="center" vertical="center"/>
      <protection locked="0"/>
    </xf>
    <xf numFmtId="169" fontId="2" fillId="4" borderId="8" xfId="1" applyNumberFormat="1" applyFont="1" applyFill="1" applyBorder="1" applyAlignment="1" applyProtection="1">
      <alignment horizontal="center" vertical="center"/>
      <protection locked="0"/>
    </xf>
    <xf numFmtId="0" fontId="13" fillId="6" borderId="1" xfId="2" applyFont="1" applyFill="1" applyBorder="1" applyAlignment="1" applyProtection="1">
      <alignment horizontal="right" vertical="top"/>
      <protection locked="0"/>
    </xf>
    <xf numFmtId="0" fontId="13" fillId="6" borderId="1" xfId="2" applyFont="1" applyFill="1" applyBorder="1" applyAlignment="1" applyProtection="1">
      <alignment wrapText="1"/>
      <protection locked="0"/>
    </xf>
    <xf numFmtId="164" fontId="14" fillId="6" borderId="1" xfId="5" applyNumberFormat="1" applyFont="1" applyFill="1" applyBorder="1" applyAlignment="1" applyProtection="1">
      <alignment horizontal="right" vertical="center"/>
    </xf>
    <xf numFmtId="169" fontId="2" fillId="4" borderId="2" xfId="1" applyNumberFormat="1" applyFont="1" applyFill="1" applyBorder="1" applyAlignment="1" applyProtection="1">
      <alignment horizontal="center" vertical="center"/>
      <protection locked="0"/>
    </xf>
    <xf numFmtId="0" fontId="5" fillId="0" borderId="2" xfId="2" applyFont="1" applyFill="1" applyBorder="1" applyAlignment="1" applyProtection="1">
      <alignment horizontal="left" wrapText="1"/>
      <protection locked="0"/>
    </xf>
    <xf numFmtId="1" fontId="5" fillId="0" borderId="2" xfId="2" applyNumberFormat="1" applyFont="1" applyFill="1" applyBorder="1" applyAlignment="1" applyProtection="1">
      <alignment horizontal="center" vertical="center" wrapText="1"/>
      <protection locked="0"/>
    </xf>
    <xf numFmtId="49" fontId="2" fillId="0" borderId="0" xfId="2" applyNumberFormat="1" applyFont="1" applyFill="1" applyBorder="1" applyAlignment="1" applyProtection="1">
      <alignment horizontal="left" vertical="center" wrapText="1"/>
      <protection locked="0"/>
    </xf>
    <xf numFmtId="1" fontId="8" fillId="3" borderId="3" xfId="2" applyNumberFormat="1" applyFont="1" applyFill="1" applyBorder="1" applyAlignment="1">
      <alignment horizontal="center" vertical="top"/>
    </xf>
    <xf numFmtId="0" fontId="8" fillId="3" borderId="3" xfId="2" applyFont="1" applyFill="1" applyBorder="1" applyAlignment="1">
      <alignment vertical="top" wrapText="1"/>
    </xf>
    <xf numFmtId="0" fontId="5" fillId="0" borderId="3" xfId="2" applyFont="1" applyFill="1" applyBorder="1" applyAlignment="1">
      <alignment horizontal="left" vertical="top" wrapText="1"/>
    </xf>
    <xf numFmtId="0" fontId="2" fillId="0" borderId="3" xfId="8" applyFont="1" applyFill="1" applyBorder="1" applyAlignment="1">
      <alignment horizontal="center" vertical="center" wrapText="1"/>
    </xf>
    <xf numFmtId="0" fontId="2" fillId="0" borderId="3" xfId="8" applyNumberFormat="1" applyFont="1" applyFill="1" applyBorder="1" applyAlignment="1">
      <alignment horizontal="left" vertical="center" wrapText="1"/>
    </xf>
    <xf numFmtId="169" fontId="2" fillId="0" borderId="3" xfId="1" applyNumberFormat="1" applyFont="1" applyFill="1" applyBorder="1" applyAlignment="1">
      <alignment horizontal="right" vertical="center" wrapText="1"/>
    </xf>
    <xf numFmtId="0" fontId="2" fillId="0" borderId="3" xfId="8" applyFont="1" applyFill="1" applyBorder="1" applyAlignment="1" applyProtection="1">
      <alignment horizontal="center" vertical="center"/>
    </xf>
    <xf numFmtId="0" fontId="2" fillId="0" borderId="3" xfId="8" applyNumberFormat="1" applyFont="1" applyFill="1" applyBorder="1" applyAlignment="1" applyProtection="1">
      <alignment horizontal="center" vertical="center"/>
    </xf>
    <xf numFmtId="0" fontId="2" fillId="0" borderId="3" xfId="2" applyFont="1" applyFill="1" applyBorder="1" applyAlignment="1">
      <alignment horizontal="left" vertical="top" wrapText="1"/>
    </xf>
    <xf numFmtId="169" fontId="2" fillId="0" borderId="3" xfId="5" applyNumberFormat="1" applyFont="1" applyFill="1" applyBorder="1" applyAlignment="1" applyProtection="1">
      <alignment horizontal="right" vertical="center"/>
    </xf>
    <xf numFmtId="0" fontId="2" fillId="0" borderId="3" xfId="3" applyFont="1" applyFill="1" applyBorder="1" applyAlignment="1">
      <alignment horizontal="center" vertical="center"/>
    </xf>
    <xf numFmtId="9" fontId="2" fillId="0" borderId="3" xfId="7" applyFont="1" applyFill="1" applyBorder="1" applyAlignment="1">
      <alignment horizontal="center" vertical="center"/>
    </xf>
    <xf numFmtId="1" fontId="5" fillId="5" borderId="3" xfId="2" applyNumberFormat="1" applyFont="1" applyFill="1" applyBorder="1" applyAlignment="1">
      <alignment horizontal="right" vertical="top"/>
    </xf>
    <xf numFmtId="0" fontId="5" fillId="5" borderId="3" xfId="2" applyFont="1" applyFill="1" applyBorder="1" applyAlignment="1">
      <alignment horizontal="left" vertical="top" wrapText="1"/>
    </xf>
    <xf numFmtId="2" fontId="5" fillId="0" borderId="3" xfId="2" applyNumberFormat="1" applyFont="1" applyFill="1" applyBorder="1" applyAlignment="1">
      <alignment horizontal="right" vertical="top"/>
    </xf>
    <xf numFmtId="2" fontId="2" fillId="0" borderId="3" xfId="6" applyNumberFormat="1" applyFont="1" applyFill="1" applyBorder="1" applyAlignment="1">
      <alignment horizontal="center" vertical="center"/>
    </xf>
    <xf numFmtId="0" fontId="1" fillId="0" borderId="3" xfId="2" applyFont="1" applyBorder="1" applyAlignment="1">
      <alignment horizontal="right" vertical="top"/>
    </xf>
    <xf numFmtId="0" fontId="1" fillId="0" borderId="3" xfId="2" applyFont="1" applyBorder="1" applyAlignment="1">
      <alignment vertical="top" wrapText="1"/>
    </xf>
    <xf numFmtId="169" fontId="1" fillId="0" borderId="3" xfId="1" applyNumberFormat="1" applyFont="1" applyBorder="1" applyAlignment="1">
      <alignment horizontal="right" vertical="center"/>
    </xf>
    <xf numFmtId="2" fontId="2" fillId="0" borderId="3" xfId="2" applyNumberFormat="1" applyFont="1" applyFill="1" applyBorder="1" applyAlignment="1">
      <alignment horizontal="right" vertical="top"/>
    </xf>
    <xf numFmtId="0" fontId="2" fillId="5" borderId="3" xfId="6" applyFont="1" applyFill="1" applyBorder="1" applyAlignment="1">
      <alignment horizontal="center" vertical="center"/>
    </xf>
    <xf numFmtId="0" fontId="2" fillId="5" borderId="3" xfId="6" applyNumberFormat="1" applyFont="1" applyFill="1" applyBorder="1" applyAlignment="1">
      <alignment horizontal="center" vertical="center"/>
    </xf>
    <xf numFmtId="1" fontId="2" fillId="0" borderId="3" xfId="6" applyNumberFormat="1" applyFont="1" applyFill="1" applyBorder="1" applyAlignment="1">
      <alignment horizontal="center" vertical="center"/>
    </xf>
    <xf numFmtId="168" fontId="12" fillId="0" borderId="12" xfId="2" applyNumberFormat="1" applyFont="1" applyFill="1" applyBorder="1" applyAlignment="1" applyProtection="1">
      <alignment horizontal="right" vertical="top"/>
      <protection locked="0"/>
    </xf>
    <xf numFmtId="0" fontId="12" fillId="0" borderId="12" xfId="2" applyFont="1" applyFill="1" applyBorder="1" applyAlignment="1" applyProtection="1">
      <alignment horizontal="left" wrapText="1"/>
      <protection locked="0"/>
    </xf>
    <xf numFmtId="164" fontId="11" fillId="0" borderId="12" xfId="1" applyFont="1" applyFill="1" applyBorder="1" applyAlignment="1" applyProtection="1">
      <alignment horizontal="right" vertical="center"/>
      <protection locked="0"/>
    </xf>
    <xf numFmtId="1" fontId="5" fillId="0" borderId="2" xfId="2" applyNumberFormat="1" applyFont="1" applyFill="1" applyBorder="1" applyAlignment="1" applyProtection="1">
      <alignment horizontal="left" vertical="center" wrapText="1"/>
      <protection locked="0"/>
    </xf>
    <xf numFmtId="10" fontId="2" fillId="7" borderId="3" xfId="7" applyNumberFormat="1" applyFont="1" applyFill="1" applyBorder="1" applyAlignment="1">
      <alignment horizontal="center" vertical="center"/>
    </xf>
    <xf numFmtId="10" fontId="2" fillId="7" borderId="3" xfId="2" applyNumberFormat="1" applyFont="1" applyFill="1" applyBorder="1" applyAlignment="1">
      <alignment horizontal="center" vertical="center"/>
    </xf>
    <xf numFmtId="164" fontId="14" fillId="6" borderId="5" xfId="1" applyFont="1" applyFill="1" applyBorder="1" applyAlignment="1" applyProtection="1">
      <alignment horizontal="right" vertical="center"/>
    </xf>
    <xf numFmtId="164" fontId="14" fillId="6" borderId="6" xfId="1" applyFont="1" applyFill="1" applyBorder="1" applyAlignment="1" applyProtection="1">
      <alignment horizontal="right" vertical="center"/>
    </xf>
    <xf numFmtId="164" fontId="14" fillId="6" borderId="7" xfId="1" applyFont="1" applyFill="1" applyBorder="1" applyAlignment="1" applyProtection="1">
      <alignment horizontal="right" vertical="center"/>
    </xf>
    <xf numFmtId="0" fontId="12" fillId="0" borderId="9" xfId="2" applyFont="1" applyFill="1" applyBorder="1" applyAlignment="1" applyProtection="1">
      <alignment horizontal="center" wrapText="1"/>
      <protection locked="0"/>
    </xf>
    <xf numFmtId="0" fontId="12" fillId="0" borderId="10" xfId="2" applyFont="1" applyFill="1" applyBorder="1" applyAlignment="1" applyProtection="1">
      <alignment horizontal="center" wrapText="1"/>
      <protection locked="0"/>
    </xf>
    <xf numFmtId="0" fontId="12" fillId="0" borderId="11" xfId="2" applyFont="1" applyFill="1" applyBorder="1" applyAlignment="1" applyProtection="1">
      <alignment horizontal="center" wrapText="1"/>
      <protection locked="0"/>
    </xf>
  </cellXfs>
  <cellStyles count="9">
    <cellStyle name="Comma 2" xfId="4" xr:uid="{00000000-0005-0000-0000-000000000000}"/>
    <cellStyle name="Currency" xfId="1" builtinId="4"/>
    <cellStyle name="Currency 4" xfId="5" xr:uid="{00000000-0005-0000-0000-000002000000}"/>
    <cellStyle name="Normal" xfId="0" builtinId="0"/>
    <cellStyle name="Normal 2" xfId="6" xr:uid="{00000000-0005-0000-0000-000004000000}"/>
    <cellStyle name="Normal_SOP" xfId="8" xr:uid="{00000000-0005-0000-0000-000005000000}"/>
    <cellStyle name="Normal_Works Cost Estimte_v2" xfId="2" xr:uid="{00000000-0005-0000-0000-000006000000}"/>
    <cellStyle name="Percent" xfId="7" builtinId="5"/>
    <cellStyle name="Text" xfId="3"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J206"/>
  <sheetViews>
    <sheetView tabSelected="1" zoomScaleNormal="100" zoomScaleSheetLayoutView="85" zoomScalePageLayoutView="70" workbookViewId="0">
      <selection activeCell="I136" sqref="I136:I137"/>
    </sheetView>
  </sheetViews>
  <sheetFormatPr defaultRowHeight="14.25" x14ac:dyDescent="0.45"/>
  <cols>
    <col min="1" max="1" width="11" style="60" bestFit="1" customWidth="1"/>
    <col min="2" max="2" width="57.3984375" style="1" customWidth="1"/>
    <col min="3" max="3" width="6.1328125" style="2" bestFit="1" customWidth="1"/>
    <col min="4" max="4" width="8" style="69" bestFit="1" customWidth="1"/>
    <col min="5" max="5" width="13.59765625" style="3" bestFit="1" customWidth="1"/>
    <col min="6" max="6" width="16" style="4" bestFit="1" customWidth="1"/>
    <col min="7" max="244" width="9.1328125" style="5"/>
  </cols>
  <sheetData>
    <row r="1" spans="1:75" x14ac:dyDescent="0.45">
      <c r="A1" s="6" t="s">
        <v>18</v>
      </c>
      <c r="B1" s="7" t="s">
        <v>19</v>
      </c>
      <c r="E1" s="65" t="s">
        <v>0</v>
      </c>
      <c r="F1" s="9" t="s">
        <v>35</v>
      </c>
    </row>
    <row r="2" spans="1:75" s="12" customFormat="1" ht="11.65" x14ac:dyDescent="0.35">
      <c r="A2" s="10" t="s">
        <v>20</v>
      </c>
      <c r="B2" s="11" t="s">
        <v>74</v>
      </c>
      <c r="C2" s="66"/>
      <c r="D2" s="70"/>
      <c r="E2" s="65" t="s">
        <v>21</v>
      </c>
      <c r="F2" s="14" t="s">
        <v>34</v>
      </c>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row>
    <row r="3" spans="1:75" s="12" customFormat="1" ht="11.65" x14ac:dyDescent="0.35">
      <c r="A3" s="10" t="s">
        <v>22</v>
      </c>
      <c r="B3" s="93" t="s">
        <v>75</v>
      </c>
      <c r="C3" s="66"/>
      <c r="D3" s="70"/>
      <c r="E3" s="67" t="s">
        <v>1</v>
      </c>
      <c r="F3" s="68">
        <v>43707</v>
      </c>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row>
    <row r="4" spans="1:75" s="16" customFormat="1" ht="11.65" x14ac:dyDescent="0.35">
      <c r="A4" s="17"/>
      <c r="B4" s="18"/>
      <c r="C4" s="14"/>
      <c r="D4" s="71"/>
      <c r="E4" s="8"/>
      <c r="F4" s="19"/>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row>
    <row r="5" spans="1:75" x14ac:dyDescent="0.45">
      <c r="A5" s="20" t="s">
        <v>2</v>
      </c>
      <c r="B5" s="21" t="s">
        <v>3</v>
      </c>
      <c r="C5" s="22" t="s">
        <v>4</v>
      </c>
      <c r="D5" s="72" t="s">
        <v>5</v>
      </c>
      <c r="E5" s="23" t="s">
        <v>6</v>
      </c>
      <c r="F5" s="23" t="s">
        <v>7</v>
      </c>
    </row>
    <row r="6" spans="1:75" x14ac:dyDescent="0.45">
      <c r="A6" s="24">
        <v>100</v>
      </c>
      <c r="B6" s="25" t="s">
        <v>8</v>
      </c>
      <c r="C6" s="26"/>
      <c r="D6" s="73"/>
      <c r="E6" s="27"/>
      <c r="F6" s="28"/>
    </row>
    <row r="7" spans="1:75" x14ac:dyDescent="0.45">
      <c r="A7" s="29">
        <v>100.1</v>
      </c>
      <c r="B7" s="30" t="s">
        <v>9</v>
      </c>
      <c r="C7" s="31"/>
      <c r="D7" s="74"/>
      <c r="E7" s="32"/>
      <c r="F7" s="33"/>
    </row>
    <row r="8" spans="1:75" ht="27" customHeight="1" x14ac:dyDescent="0.45">
      <c r="A8" s="34"/>
      <c r="B8" s="35" t="s">
        <v>82</v>
      </c>
      <c r="C8" s="36" t="s">
        <v>10</v>
      </c>
      <c r="D8" s="81">
        <v>1</v>
      </c>
      <c r="E8" s="32"/>
      <c r="F8" s="37">
        <f>D8*E8</f>
        <v>0</v>
      </c>
    </row>
    <row r="9" spans="1:75" x14ac:dyDescent="0.45">
      <c r="A9" s="29">
        <v>100.2</v>
      </c>
      <c r="B9" s="30" t="s">
        <v>76</v>
      </c>
      <c r="C9" s="31"/>
      <c r="D9" s="74"/>
      <c r="E9" s="32"/>
      <c r="F9" s="37"/>
    </row>
    <row r="10" spans="1:75" ht="23.25" x14ac:dyDescent="0.45">
      <c r="A10" s="34"/>
      <c r="B10" s="35" t="s">
        <v>81</v>
      </c>
      <c r="C10" s="36" t="s">
        <v>10</v>
      </c>
      <c r="D10" s="75">
        <v>1</v>
      </c>
      <c r="E10" s="32"/>
      <c r="F10" s="37">
        <f>D10*E10</f>
        <v>0</v>
      </c>
    </row>
    <row r="11" spans="1:75" x14ac:dyDescent="0.45">
      <c r="A11" s="29">
        <v>100.5</v>
      </c>
      <c r="B11" s="30" t="s">
        <v>216</v>
      </c>
      <c r="C11" s="31"/>
      <c r="D11" s="74"/>
      <c r="E11" s="32"/>
      <c r="F11" s="37"/>
    </row>
    <row r="12" spans="1:75" ht="34.9" x14ac:dyDescent="0.45">
      <c r="A12" s="34"/>
      <c r="B12" s="35" t="s">
        <v>217</v>
      </c>
      <c r="C12" s="36" t="s">
        <v>10</v>
      </c>
      <c r="D12" s="75">
        <v>1</v>
      </c>
      <c r="E12" s="32"/>
      <c r="F12" s="37">
        <f>D12*E12</f>
        <v>0</v>
      </c>
    </row>
    <row r="13" spans="1:75" x14ac:dyDescent="0.45">
      <c r="A13" s="29">
        <v>100.3</v>
      </c>
      <c r="B13" s="30" t="s">
        <v>77</v>
      </c>
      <c r="C13" s="36"/>
      <c r="D13" s="76"/>
      <c r="E13" s="32"/>
      <c r="F13" s="37"/>
    </row>
    <row r="14" spans="1:75" ht="23.25" x14ac:dyDescent="0.45">
      <c r="A14" s="34"/>
      <c r="B14" s="35" t="s">
        <v>78</v>
      </c>
      <c r="C14" s="36" t="s">
        <v>10</v>
      </c>
      <c r="D14" s="75">
        <v>1</v>
      </c>
      <c r="E14" s="32"/>
      <c r="F14" s="37">
        <f>D14*E14</f>
        <v>0</v>
      </c>
    </row>
    <row r="15" spans="1:75" x14ac:dyDescent="0.45">
      <c r="A15" s="29">
        <v>100.9</v>
      </c>
      <c r="B15" s="30" t="s">
        <v>162</v>
      </c>
      <c r="C15" s="31"/>
      <c r="D15" s="74"/>
      <c r="E15" s="32"/>
      <c r="F15" s="37"/>
    </row>
    <row r="16" spans="1:75" ht="23.25" x14ac:dyDescent="0.45">
      <c r="A16" s="34"/>
      <c r="B16" s="35" t="s">
        <v>163</v>
      </c>
      <c r="C16" s="36" t="s">
        <v>10</v>
      </c>
      <c r="D16" s="75">
        <v>1</v>
      </c>
      <c r="E16" s="32"/>
      <c r="F16" s="37">
        <f>D16*E16</f>
        <v>0</v>
      </c>
    </row>
    <row r="17" spans="1:6" x14ac:dyDescent="0.45">
      <c r="A17" s="108">
        <v>100.1</v>
      </c>
      <c r="B17" s="30" t="s">
        <v>79</v>
      </c>
      <c r="C17" s="31"/>
      <c r="D17" s="74"/>
      <c r="E17" s="32"/>
      <c r="F17" s="37"/>
    </row>
    <row r="18" spans="1:6" ht="23.25" x14ac:dyDescent="0.45">
      <c r="A18" s="34"/>
      <c r="B18" s="35" t="s">
        <v>80</v>
      </c>
      <c r="C18" s="36" t="s">
        <v>10</v>
      </c>
      <c r="D18" s="75">
        <v>1</v>
      </c>
      <c r="E18" s="32"/>
      <c r="F18" s="37">
        <f>D18*E18</f>
        <v>0</v>
      </c>
    </row>
    <row r="19" spans="1:6" x14ac:dyDescent="0.45">
      <c r="A19" s="34"/>
      <c r="B19" s="35"/>
      <c r="C19" s="36"/>
      <c r="D19" s="75"/>
      <c r="E19" s="32"/>
      <c r="F19" s="37"/>
    </row>
    <row r="20" spans="1:6" x14ac:dyDescent="0.45">
      <c r="A20" s="38">
        <v>100</v>
      </c>
      <c r="B20" s="39" t="s">
        <v>11</v>
      </c>
      <c r="C20" s="40"/>
      <c r="D20" s="77"/>
      <c r="E20" s="41"/>
      <c r="F20" s="42">
        <f>SUM(F7:F19)</f>
        <v>0</v>
      </c>
    </row>
    <row r="21" spans="1:6" ht="23.25" x14ac:dyDescent="0.45">
      <c r="A21" s="50">
        <v>200</v>
      </c>
      <c r="B21" s="51" t="s">
        <v>150</v>
      </c>
      <c r="C21" s="43"/>
      <c r="D21" s="78"/>
      <c r="E21" s="44"/>
      <c r="F21" s="45"/>
    </row>
    <row r="22" spans="1:6" x14ac:dyDescent="0.45">
      <c r="A22" s="29">
        <v>200.1</v>
      </c>
      <c r="B22" s="52" t="s">
        <v>166</v>
      </c>
      <c r="C22" s="53"/>
      <c r="D22" s="80"/>
      <c r="E22" s="46"/>
      <c r="F22" s="54"/>
    </row>
    <row r="23" spans="1:6" ht="81.400000000000006" x14ac:dyDescent="0.45">
      <c r="A23" s="34" t="s">
        <v>12</v>
      </c>
      <c r="B23" s="55" t="s">
        <v>213</v>
      </c>
      <c r="C23" s="56" t="s">
        <v>10</v>
      </c>
      <c r="D23" s="75">
        <v>1</v>
      </c>
      <c r="E23" s="46"/>
      <c r="F23" s="37">
        <f>D23*E23</f>
        <v>0</v>
      </c>
    </row>
    <row r="24" spans="1:6" ht="46.5" x14ac:dyDescent="0.45">
      <c r="A24" s="34" t="s">
        <v>38</v>
      </c>
      <c r="B24" s="55" t="s">
        <v>193</v>
      </c>
      <c r="C24" s="56" t="s">
        <v>10</v>
      </c>
      <c r="D24" s="75">
        <v>1</v>
      </c>
      <c r="E24" s="46"/>
      <c r="F24" s="37">
        <f>D24*E24</f>
        <v>0</v>
      </c>
    </row>
    <row r="25" spans="1:6" x14ac:dyDescent="0.45">
      <c r="A25" s="29">
        <v>200.2</v>
      </c>
      <c r="B25" s="52" t="s">
        <v>151</v>
      </c>
      <c r="C25" s="53"/>
      <c r="D25" s="80"/>
      <c r="E25" s="46"/>
      <c r="F25" s="37"/>
    </row>
    <row r="26" spans="1:6" ht="54.75" customHeight="1" x14ac:dyDescent="0.45">
      <c r="A26" s="34" t="s">
        <v>36</v>
      </c>
      <c r="B26" s="55" t="s">
        <v>152</v>
      </c>
      <c r="C26" s="56" t="s">
        <v>10</v>
      </c>
      <c r="D26" s="75">
        <v>1</v>
      </c>
      <c r="E26" s="46"/>
      <c r="F26" s="37">
        <f>D26*E26</f>
        <v>0</v>
      </c>
    </row>
    <row r="27" spans="1:6" x14ac:dyDescent="0.45">
      <c r="A27" s="29">
        <v>200.3</v>
      </c>
      <c r="B27" s="52" t="s">
        <v>153</v>
      </c>
      <c r="C27" s="56"/>
      <c r="D27" s="79"/>
      <c r="E27" s="46"/>
      <c r="F27" s="54"/>
    </row>
    <row r="28" spans="1:6" ht="23.25" x14ac:dyDescent="0.45">
      <c r="A28" s="34" t="s">
        <v>37</v>
      </c>
      <c r="B28" s="55" t="s">
        <v>190</v>
      </c>
      <c r="C28" s="56"/>
      <c r="D28" s="79"/>
      <c r="E28" s="46" t="s">
        <v>154</v>
      </c>
      <c r="F28" s="37"/>
    </row>
    <row r="29" spans="1:6" x14ac:dyDescent="0.45">
      <c r="A29" s="29">
        <v>200.4</v>
      </c>
      <c r="B29" s="52" t="s">
        <v>168</v>
      </c>
      <c r="C29" s="53"/>
      <c r="D29" s="81"/>
      <c r="E29" s="46"/>
      <c r="F29" s="37"/>
    </row>
    <row r="30" spans="1:6" x14ac:dyDescent="0.45">
      <c r="A30" s="34" t="s">
        <v>245</v>
      </c>
      <c r="B30" s="55" t="s">
        <v>191</v>
      </c>
      <c r="C30" s="56" t="s">
        <v>192</v>
      </c>
      <c r="D30" s="81">
        <v>1</v>
      </c>
      <c r="E30" s="46"/>
      <c r="F30" s="37">
        <f>D30*E30</f>
        <v>0</v>
      </c>
    </row>
    <row r="31" spans="1:6" ht="41.25" customHeight="1" x14ac:dyDescent="0.45">
      <c r="A31" s="34" t="s">
        <v>246</v>
      </c>
      <c r="B31" s="55" t="s">
        <v>167</v>
      </c>
      <c r="C31" s="57" t="s">
        <v>96</v>
      </c>
      <c r="D31" s="81">
        <v>950</v>
      </c>
      <c r="E31" s="46"/>
      <c r="F31" s="37">
        <f>D31*E31</f>
        <v>0</v>
      </c>
    </row>
    <row r="32" spans="1:6" x14ac:dyDescent="0.45">
      <c r="A32" s="29">
        <v>200.5</v>
      </c>
      <c r="B32" s="52" t="s">
        <v>187</v>
      </c>
      <c r="C32" s="56"/>
      <c r="D32" s="75"/>
      <c r="E32" s="46"/>
      <c r="F32" s="37"/>
    </row>
    <row r="33" spans="1:6" x14ac:dyDescent="0.45">
      <c r="A33" s="34" t="s">
        <v>247</v>
      </c>
      <c r="B33" s="55" t="s">
        <v>92</v>
      </c>
      <c r="C33" s="56" t="s">
        <v>10</v>
      </c>
      <c r="D33" s="79">
        <v>1</v>
      </c>
      <c r="E33" s="46"/>
      <c r="F33" s="37">
        <f>D33*E33</f>
        <v>0</v>
      </c>
    </row>
    <row r="34" spans="1:6" x14ac:dyDescent="0.45">
      <c r="A34" s="34" t="s">
        <v>248</v>
      </c>
      <c r="B34" s="55" t="s">
        <v>220</v>
      </c>
      <c r="C34" s="56" t="s">
        <v>10</v>
      </c>
      <c r="D34" s="79">
        <v>1</v>
      </c>
      <c r="E34" s="46"/>
      <c r="F34" s="37">
        <f>D34*E34</f>
        <v>0</v>
      </c>
    </row>
    <row r="35" spans="1:6" x14ac:dyDescent="0.45">
      <c r="A35" s="34" t="s">
        <v>249</v>
      </c>
      <c r="B35" s="55" t="s">
        <v>221</v>
      </c>
      <c r="C35" s="56" t="s">
        <v>10</v>
      </c>
      <c r="D35" s="79">
        <v>1</v>
      </c>
      <c r="E35" s="46"/>
      <c r="F35" s="37">
        <f>D35*E35</f>
        <v>0</v>
      </c>
    </row>
    <row r="36" spans="1:6" ht="23.25" x14ac:dyDescent="0.45">
      <c r="A36" s="34" t="s">
        <v>250</v>
      </c>
      <c r="B36" s="55" t="s">
        <v>199</v>
      </c>
      <c r="C36" s="56" t="s">
        <v>10</v>
      </c>
      <c r="D36" s="79">
        <v>1</v>
      </c>
      <c r="E36" s="46"/>
      <c r="F36" s="37">
        <f>D36*E36</f>
        <v>0</v>
      </c>
    </row>
    <row r="37" spans="1:6" x14ac:dyDescent="0.45">
      <c r="A37" s="110"/>
      <c r="B37" s="111"/>
      <c r="C37" s="57"/>
      <c r="D37" s="79"/>
      <c r="E37" s="46"/>
      <c r="F37" s="37"/>
    </row>
    <row r="38" spans="1:6" x14ac:dyDescent="0.45">
      <c r="A38" s="38">
        <v>200</v>
      </c>
      <c r="B38" s="39" t="s">
        <v>11</v>
      </c>
      <c r="C38" s="40"/>
      <c r="D38" s="77"/>
      <c r="E38" s="41"/>
      <c r="F38" s="42">
        <f>SUM(F22:F37)</f>
        <v>0</v>
      </c>
    </row>
    <row r="39" spans="1:6" x14ac:dyDescent="0.45">
      <c r="A39" s="50">
        <v>300</v>
      </c>
      <c r="B39" s="51" t="s">
        <v>175</v>
      </c>
      <c r="C39" s="43"/>
      <c r="D39" s="78"/>
      <c r="E39" s="44"/>
      <c r="F39" s="45"/>
    </row>
    <row r="40" spans="1:6" x14ac:dyDescent="0.45">
      <c r="A40" s="29">
        <v>300.10000000000002</v>
      </c>
      <c r="B40" s="52" t="s">
        <v>210</v>
      </c>
      <c r="C40" s="56"/>
      <c r="D40" s="79"/>
      <c r="E40" s="46"/>
      <c r="F40" s="37"/>
    </row>
    <row r="41" spans="1:6" x14ac:dyDescent="0.45">
      <c r="A41" s="34" t="s">
        <v>14</v>
      </c>
      <c r="B41" s="55" t="s">
        <v>83</v>
      </c>
      <c r="C41" s="56" t="s">
        <v>84</v>
      </c>
      <c r="D41" s="79">
        <f>47+43</f>
        <v>90</v>
      </c>
      <c r="E41" s="46"/>
      <c r="F41" s="37">
        <f>D41*E41</f>
        <v>0</v>
      </c>
    </row>
    <row r="42" spans="1:6" x14ac:dyDescent="0.45">
      <c r="A42" s="34" t="s">
        <v>33</v>
      </c>
      <c r="B42" s="55" t="s">
        <v>85</v>
      </c>
      <c r="C42" s="56" t="s">
        <v>84</v>
      </c>
      <c r="D42" s="79">
        <f>7+11+8</f>
        <v>26</v>
      </c>
      <c r="E42" s="46"/>
      <c r="F42" s="37">
        <f>D42*E42</f>
        <v>0</v>
      </c>
    </row>
    <row r="43" spans="1:6" ht="34.9" x14ac:dyDescent="0.45">
      <c r="A43" s="34" t="s">
        <v>251</v>
      </c>
      <c r="B43" s="55" t="s">
        <v>88</v>
      </c>
      <c r="C43" s="56" t="s">
        <v>39</v>
      </c>
      <c r="D43" s="79">
        <f>D41*3</f>
        <v>270</v>
      </c>
      <c r="E43" s="46"/>
      <c r="F43" s="37">
        <f>D43*E43</f>
        <v>0</v>
      </c>
    </row>
    <row r="44" spans="1:6" x14ac:dyDescent="0.45">
      <c r="A44" s="34" t="s">
        <v>252</v>
      </c>
      <c r="B44" s="55" t="s">
        <v>86</v>
      </c>
      <c r="C44" s="56" t="s">
        <v>84</v>
      </c>
      <c r="D44" s="79">
        <f>2+1+4+5</f>
        <v>12</v>
      </c>
      <c r="E44" s="46"/>
      <c r="F44" s="37">
        <f t="shared" ref="F44:F64" si="0">D44*E44</f>
        <v>0</v>
      </c>
    </row>
    <row r="45" spans="1:6" x14ac:dyDescent="0.45">
      <c r="A45" s="34" t="s">
        <v>253</v>
      </c>
      <c r="B45" s="55" t="s">
        <v>87</v>
      </c>
      <c r="C45" s="56" t="s">
        <v>84</v>
      </c>
      <c r="D45" s="79">
        <f>9+9</f>
        <v>18</v>
      </c>
      <c r="E45" s="46"/>
      <c r="F45" s="37">
        <f t="shared" si="0"/>
        <v>0</v>
      </c>
    </row>
    <row r="46" spans="1:6" x14ac:dyDescent="0.45">
      <c r="A46" s="34" t="s">
        <v>254</v>
      </c>
      <c r="B46" s="55" t="s">
        <v>171</v>
      </c>
      <c r="C46" s="56" t="s">
        <v>84</v>
      </c>
      <c r="D46" s="79">
        <f>D45</f>
        <v>18</v>
      </c>
      <c r="E46" s="46"/>
      <c r="F46" s="37">
        <f t="shared" si="0"/>
        <v>0</v>
      </c>
    </row>
    <row r="47" spans="1:6" x14ac:dyDescent="0.45">
      <c r="A47" s="34" t="s">
        <v>255</v>
      </c>
      <c r="B47" s="55" t="s">
        <v>172</v>
      </c>
      <c r="C47" s="56" t="s">
        <v>84</v>
      </c>
      <c r="D47" s="79">
        <f>D44</f>
        <v>12</v>
      </c>
      <c r="E47" s="46"/>
      <c r="F47" s="37">
        <f t="shared" si="0"/>
        <v>0</v>
      </c>
    </row>
    <row r="48" spans="1:6" x14ac:dyDescent="0.45">
      <c r="A48" s="34" t="s">
        <v>256</v>
      </c>
      <c r="B48" s="55" t="s">
        <v>169</v>
      </c>
      <c r="C48" s="56" t="s">
        <v>84</v>
      </c>
      <c r="D48" s="116">
        <f>D46</f>
        <v>18</v>
      </c>
      <c r="E48" s="46"/>
      <c r="F48" s="37">
        <f t="shared" si="0"/>
        <v>0</v>
      </c>
    </row>
    <row r="49" spans="1:6" x14ac:dyDescent="0.45">
      <c r="A49" s="34" t="s">
        <v>257</v>
      </c>
      <c r="B49" s="55" t="s">
        <v>170</v>
      </c>
      <c r="C49" s="56" t="s">
        <v>84</v>
      </c>
      <c r="D49" s="116">
        <f>D47</f>
        <v>12</v>
      </c>
      <c r="E49" s="46"/>
      <c r="F49" s="37">
        <f t="shared" si="0"/>
        <v>0</v>
      </c>
    </row>
    <row r="50" spans="1:6" x14ac:dyDescent="0.45">
      <c r="A50" s="29">
        <v>300.2</v>
      </c>
      <c r="B50" s="52" t="s">
        <v>211</v>
      </c>
      <c r="C50" s="56"/>
      <c r="D50" s="79"/>
      <c r="E50" s="46"/>
      <c r="F50" s="37"/>
    </row>
    <row r="51" spans="1:6" x14ac:dyDescent="0.45">
      <c r="A51" s="34" t="s">
        <v>30</v>
      </c>
      <c r="B51" s="55" t="s">
        <v>164</v>
      </c>
      <c r="C51" s="56" t="s">
        <v>15</v>
      </c>
      <c r="D51" s="109">
        <f>6.315+0.263+0.647+8.127+6.317+0.263+0.647+8.127</f>
        <v>30.706000000000003</v>
      </c>
      <c r="E51" s="46"/>
      <c r="F51" s="37">
        <f t="shared" si="0"/>
        <v>0</v>
      </c>
    </row>
    <row r="52" spans="1:6" x14ac:dyDescent="0.45">
      <c r="A52" s="34" t="s">
        <v>31</v>
      </c>
      <c r="B52" s="55" t="s">
        <v>165</v>
      </c>
      <c r="C52" s="56" t="s">
        <v>15</v>
      </c>
      <c r="D52" s="109">
        <f>5.582+5+2.5+5.25</f>
        <v>18.332000000000001</v>
      </c>
      <c r="E52" s="46"/>
      <c r="F52" s="37">
        <f t="shared" si="0"/>
        <v>0</v>
      </c>
    </row>
    <row r="53" spans="1:6" x14ac:dyDescent="0.45">
      <c r="A53" s="34" t="s">
        <v>258</v>
      </c>
      <c r="B53" s="55" t="s">
        <v>174</v>
      </c>
      <c r="C53" s="56" t="s">
        <v>15</v>
      </c>
      <c r="D53" s="109">
        <f>10.968+10.968</f>
        <v>21.936</v>
      </c>
      <c r="E53" s="46"/>
      <c r="F53" s="37">
        <f t="shared" si="0"/>
        <v>0</v>
      </c>
    </row>
    <row r="54" spans="1:6" x14ac:dyDescent="0.45">
      <c r="A54" s="34" t="s">
        <v>259</v>
      </c>
      <c r="B54" s="55" t="s">
        <v>173</v>
      </c>
      <c r="C54" s="56" t="s">
        <v>10</v>
      </c>
      <c r="D54" s="79">
        <v>1</v>
      </c>
      <c r="E54" s="46"/>
      <c r="F54" s="37">
        <f t="shared" si="0"/>
        <v>0</v>
      </c>
    </row>
    <row r="55" spans="1:6" x14ac:dyDescent="0.45">
      <c r="A55" s="34" t="s">
        <v>260</v>
      </c>
      <c r="B55" s="55" t="s">
        <v>89</v>
      </c>
      <c r="C55" s="56" t="s">
        <v>15</v>
      </c>
      <c r="D55" s="79">
        <f>2.88+6.581+8.774+5.25+5.6+8.774+6.581+5</f>
        <v>49.440000000000005</v>
      </c>
      <c r="E55" s="46"/>
      <c r="F55" s="37">
        <f t="shared" si="0"/>
        <v>0</v>
      </c>
    </row>
    <row r="56" spans="1:6" x14ac:dyDescent="0.45">
      <c r="A56" s="34" t="s">
        <v>261</v>
      </c>
      <c r="B56" s="55" t="s">
        <v>197</v>
      </c>
      <c r="C56" s="56" t="s">
        <v>10</v>
      </c>
      <c r="D56" s="79">
        <v>1</v>
      </c>
      <c r="E56" s="46"/>
      <c r="F56" s="37">
        <f t="shared" si="0"/>
        <v>0</v>
      </c>
    </row>
    <row r="57" spans="1:6" x14ac:dyDescent="0.45">
      <c r="A57" s="29">
        <v>300.3</v>
      </c>
      <c r="B57" s="52" t="s">
        <v>212</v>
      </c>
      <c r="C57" s="56"/>
      <c r="D57" s="79"/>
      <c r="E57" s="46"/>
      <c r="F57" s="37"/>
    </row>
    <row r="58" spans="1:6" ht="46.5" x14ac:dyDescent="0.45">
      <c r="A58" s="34" t="s">
        <v>40</v>
      </c>
      <c r="B58" s="55" t="s">
        <v>224</v>
      </c>
      <c r="C58" s="56" t="s">
        <v>84</v>
      </c>
      <c r="D58" s="79">
        <v>2</v>
      </c>
      <c r="E58" s="46"/>
      <c r="F58" s="37">
        <f t="shared" si="0"/>
        <v>0</v>
      </c>
    </row>
    <row r="59" spans="1:6" x14ac:dyDescent="0.45">
      <c r="A59" s="34" t="s">
        <v>41</v>
      </c>
      <c r="B59" s="55" t="s">
        <v>206</v>
      </c>
      <c r="C59" s="56" t="s">
        <v>84</v>
      </c>
      <c r="D59" s="79">
        <v>17</v>
      </c>
      <c r="E59" s="46"/>
      <c r="F59" s="37">
        <f t="shared" si="0"/>
        <v>0</v>
      </c>
    </row>
    <row r="60" spans="1:6" ht="23.25" x14ac:dyDescent="0.45">
      <c r="A60" s="34" t="s">
        <v>42</v>
      </c>
      <c r="B60" s="55" t="s">
        <v>205</v>
      </c>
      <c r="C60" s="56" t="s">
        <v>84</v>
      </c>
      <c r="D60" s="79">
        <v>17</v>
      </c>
      <c r="E60" s="46"/>
      <c r="F60" s="37">
        <f t="shared" si="0"/>
        <v>0</v>
      </c>
    </row>
    <row r="61" spans="1:6" x14ac:dyDescent="0.45">
      <c r="A61" s="34" t="s">
        <v>43</v>
      </c>
      <c r="B61" s="55" t="s">
        <v>203</v>
      </c>
      <c r="C61" s="56" t="s">
        <v>23</v>
      </c>
      <c r="D61" s="79">
        <f>(2+4+6+2)*(11.52+(0.6*2))</f>
        <v>178.07999999999998</v>
      </c>
      <c r="E61" s="46"/>
      <c r="F61" s="37">
        <f t="shared" si="0"/>
        <v>0</v>
      </c>
    </row>
    <row r="62" spans="1:6" x14ac:dyDescent="0.45">
      <c r="A62" s="34" t="s">
        <v>44</v>
      </c>
      <c r="B62" s="55" t="s">
        <v>204</v>
      </c>
      <c r="C62" s="56" t="s">
        <v>23</v>
      </c>
      <c r="D62" s="79">
        <f>(2+2)*(11.52+(0.6*2))</f>
        <v>50.879999999999995</v>
      </c>
      <c r="E62" s="46"/>
      <c r="F62" s="37">
        <f t="shared" si="0"/>
        <v>0</v>
      </c>
    </row>
    <row r="63" spans="1:6" x14ac:dyDescent="0.45">
      <c r="A63" s="34" t="s">
        <v>262</v>
      </c>
      <c r="B63" s="55" t="s">
        <v>90</v>
      </c>
      <c r="C63" s="56" t="s">
        <v>15</v>
      </c>
      <c r="D63" s="79">
        <f>(3*1.7+7*1.6+3*1.8)+(2*1.7+7*1.6+3*1.6)</f>
        <v>41.100000000000009</v>
      </c>
      <c r="E63" s="46"/>
      <c r="F63" s="37">
        <f t="shared" si="0"/>
        <v>0</v>
      </c>
    </row>
    <row r="64" spans="1:6" x14ac:dyDescent="0.45">
      <c r="A64" s="34" t="s">
        <v>263</v>
      </c>
      <c r="B64" s="55" t="s">
        <v>91</v>
      </c>
      <c r="C64" s="56" t="s">
        <v>15</v>
      </c>
      <c r="D64" s="79">
        <f>D63</f>
        <v>41.100000000000009</v>
      </c>
      <c r="E64" s="46"/>
      <c r="F64" s="37">
        <f t="shared" si="0"/>
        <v>0</v>
      </c>
    </row>
    <row r="65" spans="1:6" x14ac:dyDescent="0.45">
      <c r="A65" s="34"/>
      <c r="B65" s="55"/>
      <c r="C65" s="56"/>
      <c r="D65" s="75"/>
      <c r="E65" s="46"/>
      <c r="F65" s="37"/>
    </row>
    <row r="66" spans="1:6" x14ac:dyDescent="0.45">
      <c r="A66" s="38">
        <v>300</v>
      </c>
      <c r="B66" s="39" t="s">
        <v>11</v>
      </c>
      <c r="C66" s="40"/>
      <c r="D66" s="77"/>
      <c r="E66" s="41"/>
      <c r="F66" s="42">
        <f>SUM(F40:F65)</f>
        <v>0</v>
      </c>
    </row>
    <row r="67" spans="1:6" x14ac:dyDescent="0.45">
      <c r="A67" s="50">
        <v>400</v>
      </c>
      <c r="B67" s="51" t="s">
        <v>198</v>
      </c>
      <c r="C67" s="43"/>
      <c r="D67" s="78"/>
      <c r="E67" s="44"/>
      <c r="F67" s="45"/>
    </row>
    <row r="68" spans="1:6" x14ac:dyDescent="0.45">
      <c r="A68" s="29">
        <v>400.1</v>
      </c>
      <c r="B68" s="52" t="s">
        <v>202</v>
      </c>
      <c r="C68" s="56"/>
      <c r="D68" s="79"/>
      <c r="E68" s="46"/>
      <c r="F68" s="37"/>
    </row>
    <row r="69" spans="1:6" ht="23.25" x14ac:dyDescent="0.45">
      <c r="A69" s="34" t="s">
        <v>24</v>
      </c>
      <c r="B69" s="55" t="s">
        <v>209</v>
      </c>
      <c r="C69" s="56" t="s">
        <v>10</v>
      </c>
      <c r="D69" s="79">
        <v>1</v>
      </c>
      <c r="E69" s="46"/>
      <c r="F69" s="37">
        <f t="shared" ref="F69:F72" si="1">D69*E69</f>
        <v>0</v>
      </c>
    </row>
    <row r="70" spans="1:6" ht="23.25" x14ac:dyDescent="0.45">
      <c r="A70" s="34" t="s">
        <v>32</v>
      </c>
      <c r="B70" s="55" t="s">
        <v>194</v>
      </c>
      <c r="C70" s="56" t="s">
        <v>15</v>
      </c>
      <c r="D70" s="79">
        <v>40</v>
      </c>
      <c r="E70" s="46"/>
      <c r="F70" s="37">
        <f t="shared" si="1"/>
        <v>0</v>
      </c>
    </row>
    <row r="71" spans="1:6" ht="23.25" x14ac:dyDescent="0.45">
      <c r="A71" s="34" t="s">
        <v>53</v>
      </c>
      <c r="B71" s="55" t="s">
        <v>207</v>
      </c>
      <c r="C71" s="56" t="s">
        <v>23</v>
      </c>
      <c r="D71" s="79">
        <f>40*3*5</f>
        <v>600</v>
      </c>
      <c r="E71" s="46"/>
      <c r="F71" s="37">
        <f t="shared" si="1"/>
        <v>0</v>
      </c>
    </row>
    <row r="72" spans="1:6" ht="23.25" x14ac:dyDescent="0.45">
      <c r="A72" s="34" t="s">
        <v>264</v>
      </c>
      <c r="B72" s="55" t="s">
        <v>208</v>
      </c>
      <c r="C72" s="56" t="s">
        <v>23</v>
      </c>
      <c r="D72" s="79">
        <v>0</v>
      </c>
      <c r="E72" s="46"/>
      <c r="F72" s="37">
        <f t="shared" si="1"/>
        <v>0</v>
      </c>
    </row>
    <row r="73" spans="1:6" x14ac:dyDescent="0.45">
      <c r="A73" s="29">
        <v>400.2</v>
      </c>
      <c r="B73" s="52" t="s">
        <v>219</v>
      </c>
      <c r="C73" s="56"/>
      <c r="D73" s="79"/>
      <c r="E73" s="46"/>
      <c r="F73" s="37"/>
    </row>
    <row r="74" spans="1:6" ht="46.5" x14ac:dyDescent="0.45">
      <c r="A74" s="34" t="s">
        <v>56</v>
      </c>
      <c r="B74" s="55" t="s">
        <v>285</v>
      </c>
      <c r="C74" s="56" t="s">
        <v>13</v>
      </c>
      <c r="D74" s="79">
        <v>1</v>
      </c>
      <c r="E74" s="46">
        <v>200000</v>
      </c>
      <c r="F74" s="37">
        <f t="shared" ref="F74" si="2">D74*E74</f>
        <v>200000</v>
      </c>
    </row>
    <row r="75" spans="1:6" x14ac:dyDescent="0.45">
      <c r="A75" s="34"/>
      <c r="B75" s="55"/>
      <c r="C75" s="56"/>
      <c r="D75" s="79"/>
      <c r="E75" s="46"/>
      <c r="F75" s="37"/>
    </row>
    <row r="76" spans="1:6" x14ac:dyDescent="0.45">
      <c r="A76" s="38">
        <v>400</v>
      </c>
      <c r="B76" s="39" t="s">
        <v>11</v>
      </c>
      <c r="C76" s="40"/>
      <c r="D76" s="77"/>
      <c r="E76" s="41"/>
      <c r="F76" s="42">
        <f>SUM(F68:F75)</f>
        <v>200000</v>
      </c>
    </row>
    <row r="77" spans="1:6" x14ac:dyDescent="0.45">
      <c r="A77" s="50">
        <v>500</v>
      </c>
      <c r="B77" s="51" t="s">
        <v>16</v>
      </c>
      <c r="C77" s="43"/>
      <c r="D77" s="78"/>
      <c r="E77" s="44"/>
      <c r="F77" s="45"/>
    </row>
    <row r="78" spans="1:6" ht="46.5" x14ac:dyDescent="0.45">
      <c r="A78" s="34"/>
      <c r="B78" s="59" t="s">
        <v>99</v>
      </c>
      <c r="C78" s="56"/>
      <c r="D78" s="79"/>
      <c r="E78" s="46"/>
      <c r="F78" s="37"/>
    </row>
    <row r="79" spans="1:6" x14ac:dyDescent="0.45">
      <c r="A79" s="29">
        <v>500.2</v>
      </c>
      <c r="B79" s="52" t="s">
        <v>100</v>
      </c>
      <c r="C79" s="56"/>
      <c r="D79" s="81"/>
      <c r="E79" s="46"/>
      <c r="F79" s="37"/>
    </row>
    <row r="80" spans="1:6" ht="34.9" x14ac:dyDescent="0.45">
      <c r="A80" s="34" t="s">
        <v>101</v>
      </c>
      <c r="B80" s="55" t="s">
        <v>176</v>
      </c>
      <c r="C80" s="57" t="s">
        <v>15</v>
      </c>
      <c r="D80" s="81">
        <f>D95</f>
        <v>406</v>
      </c>
      <c r="E80" s="46"/>
      <c r="F80" s="37">
        <f t="shared" ref="F80" si="3">D80*E80</f>
        <v>0</v>
      </c>
    </row>
    <row r="81" spans="1:6" x14ac:dyDescent="0.45">
      <c r="A81" s="29">
        <v>500.4</v>
      </c>
      <c r="B81" s="52" t="s">
        <v>102</v>
      </c>
      <c r="C81" s="53"/>
      <c r="D81" s="80"/>
      <c r="E81" s="46"/>
      <c r="F81" s="54"/>
    </row>
    <row r="82" spans="1:6" ht="23.25" x14ac:dyDescent="0.45">
      <c r="A82" s="34"/>
      <c r="B82" s="58" t="s">
        <v>103</v>
      </c>
      <c r="C82" s="56"/>
      <c r="D82" s="79"/>
      <c r="E82" s="46"/>
      <c r="F82" s="37"/>
    </row>
    <row r="83" spans="1:6" x14ac:dyDescent="0.45">
      <c r="A83" s="34" t="s">
        <v>66</v>
      </c>
      <c r="B83" s="55" t="s">
        <v>104</v>
      </c>
      <c r="C83" s="56" t="s">
        <v>84</v>
      </c>
      <c r="D83" s="75">
        <v>5</v>
      </c>
      <c r="E83" s="46"/>
      <c r="F83" s="37">
        <f t="shared" ref="F83" si="4">D83*E83</f>
        <v>0</v>
      </c>
    </row>
    <row r="84" spans="1:6" x14ac:dyDescent="0.45">
      <c r="A84" s="34" t="s">
        <v>67</v>
      </c>
      <c r="B84" s="55" t="s">
        <v>177</v>
      </c>
      <c r="C84" s="56" t="s">
        <v>84</v>
      </c>
      <c r="D84" s="75">
        <v>1</v>
      </c>
      <c r="E84" s="46"/>
      <c r="F84" s="37">
        <f t="shared" ref="F84" si="5">D84*E84</f>
        <v>0</v>
      </c>
    </row>
    <row r="85" spans="1:6" ht="23.25" x14ac:dyDescent="0.45">
      <c r="A85" s="34" t="s">
        <v>68</v>
      </c>
      <c r="B85" s="55" t="s">
        <v>195</v>
      </c>
      <c r="C85" s="56" t="s">
        <v>39</v>
      </c>
      <c r="D85" s="75">
        <v>70</v>
      </c>
      <c r="E85" s="46"/>
      <c r="F85" s="37">
        <f t="shared" ref="F85" si="6">D85*E85</f>
        <v>0</v>
      </c>
    </row>
    <row r="86" spans="1:6" x14ac:dyDescent="0.45">
      <c r="A86" s="29">
        <v>500.6</v>
      </c>
      <c r="B86" s="52" t="s">
        <v>105</v>
      </c>
      <c r="C86" s="53"/>
      <c r="D86" s="80"/>
      <c r="E86" s="46"/>
      <c r="F86" s="54"/>
    </row>
    <row r="87" spans="1:6" ht="46.5" x14ac:dyDescent="0.45">
      <c r="A87" s="34"/>
      <c r="B87" s="58" t="s">
        <v>178</v>
      </c>
      <c r="C87" s="56"/>
      <c r="D87" s="79"/>
      <c r="E87" s="46"/>
      <c r="F87" s="37"/>
    </row>
    <row r="88" spans="1:6" x14ac:dyDescent="0.45">
      <c r="A88" s="34" t="s">
        <v>66</v>
      </c>
      <c r="B88" s="55" t="s">
        <v>106</v>
      </c>
      <c r="C88" s="56" t="s">
        <v>84</v>
      </c>
      <c r="D88" s="75">
        <v>4</v>
      </c>
      <c r="E88" s="46"/>
      <c r="F88" s="37">
        <f t="shared" ref="F88" si="7">D88*E88</f>
        <v>0</v>
      </c>
    </row>
    <row r="89" spans="1:6" x14ac:dyDescent="0.45">
      <c r="A89" s="34"/>
      <c r="B89" s="55"/>
      <c r="C89" s="56"/>
      <c r="D89" s="79"/>
      <c r="E89" s="46"/>
      <c r="F89" s="103"/>
    </row>
    <row r="90" spans="1:6" x14ac:dyDescent="0.45">
      <c r="A90" s="38">
        <v>500</v>
      </c>
      <c r="B90" s="39" t="s">
        <v>11</v>
      </c>
      <c r="C90" s="40"/>
      <c r="D90" s="77"/>
      <c r="E90" s="41"/>
      <c r="F90" s="42">
        <f>SUM(F78:F89)</f>
        <v>0</v>
      </c>
    </row>
    <row r="91" spans="1:6" x14ac:dyDescent="0.45">
      <c r="A91" s="50">
        <v>600</v>
      </c>
      <c r="B91" s="51" t="s">
        <v>196</v>
      </c>
      <c r="C91" s="43"/>
      <c r="D91" s="78"/>
      <c r="E91" s="44"/>
      <c r="F91" s="45"/>
    </row>
    <row r="92" spans="1:6" x14ac:dyDescent="0.45">
      <c r="A92" s="29">
        <v>600.1</v>
      </c>
      <c r="B92" s="52" t="s">
        <v>107</v>
      </c>
      <c r="C92" s="53"/>
      <c r="D92" s="81"/>
      <c r="E92" s="46"/>
      <c r="F92" s="54"/>
    </row>
    <row r="93" spans="1:6" ht="34.9" x14ac:dyDescent="0.45">
      <c r="A93" s="34"/>
      <c r="B93" s="58" t="s">
        <v>108</v>
      </c>
      <c r="C93" s="56"/>
      <c r="D93" s="81"/>
      <c r="E93" s="46"/>
      <c r="F93" s="37"/>
    </row>
    <row r="94" spans="1:6" x14ac:dyDescent="0.45">
      <c r="A94" s="34" t="s">
        <v>109</v>
      </c>
      <c r="B94" s="55" t="s">
        <v>110</v>
      </c>
      <c r="C94" s="56" t="s">
        <v>15</v>
      </c>
      <c r="D94" s="81">
        <v>0</v>
      </c>
      <c r="E94" s="46"/>
      <c r="F94" s="37">
        <f t="shared" ref="F94:F97" si="8">D94*E94</f>
        <v>0</v>
      </c>
    </row>
    <row r="95" spans="1:6" x14ac:dyDescent="0.45">
      <c r="A95" s="34" t="s">
        <v>111</v>
      </c>
      <c r="B95" s="55" t="s">
        <v>183</v>
      </c>
      <c r="C95" s="56" t="s">
        <v>15</v>
      </c>
      <c r="D95" s="81">
        <f>(72+134+105+35+32+28)</f>
        <v>406</v>
      </c>
      <c r="E95" s="46"/>
      <c r="F95" s="37">
        <f t="shared" si="8"/>
        <v>0</v>
      </c>
    </row>
    <row r="96" spans="1:6" x14ac:dyDescent="0.45">
      <c r="A96" s="34" t="s">
        <v>112</v>
      </c>
      <c r="B96" s="55" t="s">
        <v>184</v>
      </c>
      <c r="C96" s="56" t="s">
        <v>15</v>
      </c>
      <c r="D96" s="81">
        <f>13+13+13+30+13+30</f>
        <v>112</v>
      </c>
      <c r="E96" s="46"/>
      <c r="F96" s="37">
        <f t="shared" si="8"/>
        <v>0</v>
      </c>
    </row>
    <row r="97" spans="1:6" x14ac:dyDescent="0.45">
      <c r="A97" s="34" t="s">
        <v>111</v>
      </c>
      <c r="B97" s="55" t="s">
        <v>218</v>
      </c>
      <c r="C97" s="56" t="s">
        <v>15</v>
      </c>
      <c r="D97" s="81">
        <v>0</v>
      </c>
      <c r="E97" s="46"/>
      <c r="F97" s="37">
        <f t="shared" si="8"/>
        <v>0</v>
      </c>
    </row>
    <row r="98" spans="1:6" x14ac:dyDescent="0.45">
      <c r="A98" s="29">
        <v>600.20000000000005</v>
      </c>
      <c r="B98" s="52" t="s">
        <v>113</v>
      </c>
      <c r="C98" s="53"/>
      <c r="D98" s="81"/>
      <c r="E98" s="46"/>
      <c r="F98" s="54"/>
    </row>
    <row r="99" spans="1:6" ht="34.9" x14ac:dyDescent="0.45">
      <c r="A99" s="34"/>
      <c r="B99" s="58" t="s">
        <v>114</v>
      </c>
      <c r="C99" s="56"/>
      <c r="D99" s="81"/>
      <c r="E99" s="46"/>
      <c r="F99" s="37"/>
    </row>
    <row r="100" spans="1:6" ht="23.25" x14ac:dyDescent="0.45">
      <c r="A100" s="34" t="s">
        <v>115</v>
      </c>
      <c r="B100" s="55" t="s">
        <v>179</v>
      </c>
      <c r="C100" s="56" t="s">
        <v>23</v>
      </c>
      <c r="D100" s="81">
        <f>(72+134+105+35+32+28)*1.8</f>
        <v>730.80000000000007</v>
      </c>
      <c r="E100" s="46"/>
      <c r="F100" s="37">
        <f t="shared" ref="F100:F102" si="9">D100*E100</f>
        <v>0</v>
      </c>
    </row>
    <row r="101" spans="1:6" ht="23.25" x14ac:dyDescent="0.45">
      <c r="A101" s="34" t="s">
        <v>116</v>
      </c>
      <c r="B101" s="55" t="s">
        <v>180</v>
      </c>
      <c r="C101" s="56" t="s">
        <v>84</v>
      </c>
      <c r="D101" s="81">
        <v>6</v>
      </c>
      <c r="E101" s="46"/>
      <c r="F101" s="37">
        <f t="shared" si="9"/>
        <v>0</v>
      </c>
    </row>
    <row r="102" spans="1:6" ht="23.25" x14ac:dyDescent="0.45">
      <c r="A102" s="34" t="s">
        <v>118</v>
      </c>
      <c r="B102" s="55" t="s">
        <v>181</v>
      </c>
      <c r="C102" s="56" t="s">
        <v>23</v>
      </c>
      <c r="D102" s="81">
        <f>7.2+7.2+7.2+23.8+7.2+43.5</f>
        <v>96.100000000000009</v>
      </c>
      <c r="E102" s="46"/>
      <c r="F102" s="37">
        <f t="shared" si="9"/>
        <v>0</v>
      </c>
    </row>
    <row r="103" spans="1:6" x14ac:dyDescent="0.45">
      <c r="A103" s="34" t="s">
        <v>185</v>
      </c>
      <c r="B103" s="55" t="s">
        <v>186</v>
      </c>
      <c r="C103" s="56" t="s">
        <v>23</v>
      </c>
      <c r="D103" s="81">
        <v>200</v>
      </c>
      <c r="E103" s="46"/>
      <c r="F103" s="37">
        <f t="shared" ref="F103" si="10">D103*E103</f>
        <v>0</v>
      </c>
    </row>
    <row r="104" spans="1:6" x14ac:dyDescent="0.45">
      <c r="A104" s="29">
        <v>600.29999999999995</v>
      </c>
      <c r="B104" s="52" t="s">
        <v>119</v>
      </c>
      <c r="C104" s="53"/>
      <c r="D104" s="81"/>
      <c r="E104" s="46"/>
      <c r="F104" s="54"/>
    </row>
    <row r="105" spans="1:6" ht="23.25" x14ac:dyDescent="0.45">
      <c r="A105" s="29"/>
      <c r="B105" s="59" t="s">
        <v>120</v>
      </c>
      <c r="C105" s="53"/>
      <c r="D105" s="81"/>
      <c r="E105" s="46"/>
      <c r="F105" s="54"/>
    </row>
    <row r="106" spans="1:6" ht="51.75" customHeight="1" x14ac:dyDescent="0.45">
      <c r="A106" s="34" t="s">
        <v>121</v>
      </c>
      <c r="B106" s="55" t="s">
        <v>122</v>
      </c>
      <c r="C106" s="56" t="s">
        <v>84</v>
      </c>
      <c r="D106" s="81">
        <v>15</v>
      </c>
      <c r="E106" s="46"/>
      <c r="F106" s="37">
        <f>D106*E106</f>
        <v>0</v>
      </c>
    </row>
    <row r="107" spans="1:6" x14ac:dyDescent="0.45">
      <c r="A107" s="29">
        <v>600.4</v>
      </c>
      <c r="B107" s="52" t="s">
        <v>123</v>
      </c>
      <c r="C107" s="53"/>
      <c r="D107" s="81"/>
      <c r="E107" s="46"/>
      <c r="F107" s="54"/>
    </row>
    <row r="108" spans="1:6" x14ac:dyDescent="0.45">
      <c r="A108" s="34" t="s">
        <v>124</v>
      </c>
      <c r="B108" s="55" t="s">
        <v>182</v>
      </c>
      <c r="C108" s="57" t="s">
        <v>84</v>
      </c>
      <c r="D108" s="81">
        <v>4</v>
      </c>
      <c r="E108" s="46"/>
      <c r="F108" s="37">
        <f>D108*E108</f>
        <v>0</v>
      </c>
    </row>
    <row r="109" spans="1:6" x14ac:dyDescent="0.45">
      <c r="A109" s="34"/>
      <c r="B109" s="55"/>
      <c r="C109" s="57"/>
      <c r="D109" s="81"/>
      <c r="E109" s="46"/>
      <c r="F109" s="37"/>
    </row>
    <row r="110" spans="1:6" x14ac:dyDescent="0.45">
      <c r="A110" s="38">
        <v>600</v>
      </c>
      <c r="B110" s="39" t="s">
        <v>11</v>
      </c>
      <c r="C110" s="40"/>
      <c r="D110" s="77"/>
      <c r="E110" s="41"/>
      <c r="F110" s="42">
        <f>SUM(F92:F109)</f>
        <v>0</v>
      </c>
    </row>
    <row r="111" spans="1:6" x14ac:dyDescent="0.45">
      <c r="A111" s="50">
        <v>700</v>
      </c>
      <c r="B111" s="51" t="s">
        <v>17</v>
      </c>
      <c r="C111" s="43"/>
      <c r="D111" s="78"/>
      <c r="E111" s="44"/>
      <c r="F111" s="45"/>
    </row>
    <row r="112" spans="1:6" ht="46.5" x14ac:dyDescent="0.45">
      <c r="A112" s="34"/>
      <c r="B112" s="59" t="s">
        <v>161</v>
      </c>
      <c r="C112" s="56"/>
      <c r="D112" s="79"/>
      <c r="E112" s="46"/>
      <c r="F112" s="37"/>
    </row>
    <row r="113" spans="1:6" x14ac:dyDescent="0.45">
      <c r="A113" s="29">
        <v>700.1</v>
      </c>
      <c r="B113" s="52" t="s">
        <v>25</v>
      </c>
      <c r="C113" s="56"/>
      <c r="D113" s="79"/>
      <c r="E113" s="46"/>
      <c r="F113" s="37"/>
    </row>
    <row r="114" spans="1:6" ht="23.25" x14ac:dyDescent="0.45">
      <c r="A114" s="34" t="s">
        <v>141</v>
      </c>
      <c r="B114" s="55" t="s">
        <v>155</v>
      </c>
      <c r="C114" s="56" t="s">
        <v>10</v>
      </c>
      <c r="D114" s="79">
        <v>1</v>
      </c>
      <c r="E114" s="46"/>
      <c r="F114" s="37">
        <f t="shared" ref="F114:F116" si="11">D114*E114</f>
        <v>0</v>
      </c>
    </row>
    <row r="115" spans="1:6" ht="23.25" x14ac:dyDescent="0.45">
      <c r="A115" s="34" t="s">
        <v>142</v>
      </c>
      <c r="B115" s="55" t="s">
        <v>214</v>
      </c>
      <c r="C115" s="56" t="s">
        <v>10</v>
      </c>
      <c r="D115" s="79">
        <v>1</v>
      </c>
      <c r="E115" s="46"/>
      <c r="F115" s="37">
        <f t="shared" si="11"/>
        <v>0</v>
      </c>
    </row>
    <row r="116" spans="1:6" ht="23.25" x14ac:dyDescent="0.45">
      <c r="A116" s="34" t="s">
        <v>160</v>
      </c>
      <c r="B116" s="55" t="s">
        <v>147</v>
      </c>
      <c r="C116" s="56" t="s">
        <v>13</v>
      </c>
      <c r="D116" s="79">
        <v>1</v>
      </c>
      <c r="E116" s="46">
        <v>50000</v>
      </c>
      <c r="F116" s="37">
        <f t="shared" si="11"/>
        <v>50000</v>
      </c>
    </row>
    <row r="117" spans="1:6" x14ac:dyDescent="0.45">
      <c r="A117" s="29">
        <v>700.2</v>
      </c>
      <c r="B117" s="52" t="s">
        <v>143</v>
      </c>
      <c r="C117" s="53"/>
      <c r="D117" s="80"/>
      <c r="E117" s="46"/>
      <c r="F117" s="54"/>
    </row>
    <row r="118" spans="1:6" ht="34.9" x14ac:dyDescent="0.45">
      <c r="A118" s="34"/>
      <c r="B118" s="58" t="s">
        <v>148</v>
      </c>
      <c r="C118" s="56"/>
      <c r="D118" s="79"/>
      <c r="E118" s="46"/>
      <c r="F118" s="37"/>
    </row>
    <row r="119" spans="1:6" ht="34.9" x14ac:dyDescent="0.45">
      <c r="A119" s="34" t="s">
        <v>144</v>
      </c>
      <c r="B119" s="55" t="s">
        <v>215</v>
      </c>
      <c r="C119" s="47" t="s">
        <v>10</v>
      </c>
      <c r="D119" s="79">
        <v>1</v>
      </c>
      <c r="E119" s="46"/>
      <c r="F119" s="37">
        <f t="shared" ref="F119" si="12">D119*E119</f>
        <v>0</v>
      </c>
    </row>
    <row r="120" spans="1:6" x14ac:dyDescent="0.45">
      <c r="A120" s="29">
        <v>700.3</v>
      </c>
      <c r="B120" s="52" t="s">
        <v>145</v>
      </c>
      <c r="C120" s="53"/>
      <c r="D120" s="80"/>
      <c r="E120" s="46"/>
      <c r="F120" s="54"/>
    </row>
    <row r="121" spans="1:6" ht="34.9" x14ac:dyDescent="0.45">
      <c r="A121" s="34"/>
      <c r="B121" s="58" t="s">
        <v>149</v>
      </c>
      <c r="C121" s="56"/>
      <c r="D121" s="79"/>
      <c r="E121" s="46"/>
      <c r="F121" s="37"/>
    </row>
    <row r="122" spans="1:6" ht="34.9" x14ac:dyDescent="0.45">
      <c r="A122" s="34" t="s">
        <v>146</v>
      </c>
      <c r="B122" s="55" t="s">
        <v>156</v>
      </c>
      <c r="C122" s="47" t="s">
        <v>10</v>
      </c>
      <c r="D122" s="79">
        <v>1</v>
      </c>
      <c r="E122" s="46"/>
      <c r="F122" s="37">
        <f t="shared" ref="F122" si="13">D122*E122</f>
        <v>0</v>
      </c>
    </row>
    <row r="123" spans="1:6" ht="23.25" x14ac:dyDescent="0.45">
      <c r="A123" s="34" t="s">
        <v>188</v>
      </c>
      <c r="B123" s="55" t="s">
        <v>222</v>
      </c>
      <c r="C123" s="47" t="s">
        <v>84</v>
      </c>
      <c r="D123" s="79">
        <v>4</v>
      </c>
      <c r="E123" s="46"/>
      <c r="F123" s="37">
        <f t="shared" ref="F123" si="14">D123*E123</f>
        <v>0</v>
      </c>
    </row>
    <row r="124" spans="1:6" ht="23.25" x14ac:dyDescent="0.45">
      <c r="A124" s="34" t="s">
        <v>201</v>
      </c>
      <c r="B124" s="55" t="s">
        <v>200</v>
      </c>
      <c r="C124" s="47" t="s">
        <v>39</v>
      </c>
      <c r="D124" s="79">
        <v>17</v>
      </c>
      <c r="E124" s="46"/>
      <c r="F124" s="37"/>
    </row>
    <row r="125" spans="1:6" x14ac:dyDescent="0.45">
      <c r="A125" s="29">
        <v>700.4</v>
      </c>
      <c r="B125" s="52" t="s">
        <v>157</v>
      </c>
      <c r="C125" s="53"/>
      <c r="D125" s="80"/>
      <c r="E125" s="46"/>
      <c r="F125" s="54"/>
    </row>
    <row r="126" spans="1:6" ht="34.9" x14ac:dyDescent="0.45">
      <c r="A126" s="34"/>
      <c r="B126" s="58" t="s">
        <v>158</v>
      </c>
      <c r="C126" s="56"/>
      <c r="D126" s="79"/>
      <c r="E126" s="46"/>
      <c r="F126" s="37"/>
    </row>
    <row r="127" spans="1:6" ht="34.9" x14ac:dyDescent="0.45">
      <c r="A127" s="34" t="s">
        <v>265</v>
      </c>
      <c r="B127" s="55" t="s">
        <v>159</v>
      </c>
      <c r="C127" s="47" t="s">
        <v>10</v>
      </c>
      <c r="D127" s="79">
        <v>1</v>
      </c>
      <c r="E127" s="46"/>
      <c r="F127" s="37">
        <f t="shared" ref="F127" si="15">D127*E127</f>
        <v>0</v>
      </c>
    </row>
    <row r="128" spans="1:6" x14ac:dyDescent="0.45">
      <c r="A128" s="110"/>
      <c r="B128" s="111"/>
      <c r="C128" s="53"/>
      <c r="D128" s="81"/>
      <c r="E128" s="46"/>
      <c r="F128" s="112"/>
    </row>
    <row r="129" spans="1:6" x14ac:dyDescent="0.45">
      <c r="A129" s="38">
        <v>700</v>
      </c>
      <c r="B129" s="39" t="s">
        <v>11</v>
      </c>
      <c r="C129" s="114"/>
      <c r="D129" s="115"/>
      <c r="E129" s="48"/>
      <c r="F129" s="42">
        <f>SUM(F112:F128)</f>
        <v>50000</v>
      </c>
    </row>
    <row r="130" spans="1:6" x14ac:dyDescent="0.45">
      <c r="A130" s="50">
        <v>800</v>
      </c>
      <c r="B130" s="51" t="s">
        <v>45</v>
      </c>
      <c r="C130" s="43"/>
      <c r="D130" s="78"/>
      <c r="E130" s="44"/>
      <c r="F130" s="45"/>
    </row>
    <row r="131" spans="1:6" x14ac:dyDescent="0.45">
      <c r="A131" s="29">
        <v>800.1</v>
      </c>
      <c r="B131" s="52" t="s">
        <v>93</v>
      </c>
      <c r="C131" s="56"/>
      <c r="D131" s="79"/>
      <c r="E131" s="46"/>
      <c r="F131" s="37"/>
    </row>
    <row r="132" spans="1:6" x14ac:dyDescent="0.45">
      <c r="A132" s="34" t="s">
        <v>242</v>
      </c>
      <c r="B132" s="55" t="s">
        <v>223</v>
      </c>
      <c r="C132" s="56" t="s">
        <v>23</v>
      </c>
      <c r="D132" s="79">
        <v>2600</v>
      </c>
      <c r="E132" s="46"/>
      <c r="F132" s="37"/>
    </row>
    <row r="133" spans="1:6" ht="46.5" x14ac:dyDescent="0.45">
      <c r="A133" s="34" t="s">
        <v>243</v>
      </c>
      <c r="B133" s="55" t="s">
        <v>94</v>
      </c>
      <c r="C133" s="56" t="s">
        <v>98</v>
      </c>
      <c r="D133" s="79">
        <f>D139*0.3*20%</f>
        <v>111</v>
      </c>
      <c r="E133" s="46"/>
      <c r="F133" s="37"/>
    </row>
    <row r="134" spans="1:6" ht="34.9" x14ac:dyDescent="0.45">
      <c r="A134" s="34" t="s">
        <v>244</v>
      </c>
      <c r="B134" s="55" t="s">
        <v>95</v>
      </c>
      <c r="C134" s="56" t="s">
        <v>23</v>
      </c>
      <c r="D134" s="79">
        <f>D133/0.3</f>
        <v>370</v>
      </c>
      <c r="E134" s="46"/>
      <c r="F134" s="37"/>
    </row>
    <row r="135" spans="1:6" ht="34.9" x14ac:dyDescent="0.45">
      <c r="A135" s="34" t="s">
        <v>266</v>
      </c>
      <c r="B135" s="55" t="s">
        <v>227</v>
      </c>
      <c r="C135" s="56" t="s">
        <v>98</v>
      </c>
      <c r="D135" s="79">
        <f>D133+(0.15*40%*D139)</f>
        <v>222</v>
      </c>
      <c r="E135" s="46"/>
      <c r="F135" s="37"/>
    </row>
    <row r="136" spans="1:6" x14ac:dyDescent="0.45">
      <c r="A136" s="29">
        <v>800.2</v>
      </c>
      <c r="B136" s="52" t="s">
        <v>46</v>
      </c>
      <c r="C136" s="56"/>
      <c r="D136" s="79"/>
      <c r="E136" s="46"/>
      <c r="F136" s="37"/>
    </row>
    <row r="137" spans="1:6" x14ac:dyDescent="0.45">
      <c r="A137" s="34" t="s">
        <v>136</v>
      </c>
      <c r="B137" s="55" t="s">
        <v>97</v>
      </c>
      <c r="C137" s="56" t="s">
        <v>23</v>
      </c>
      <c r="D137" s="79">
        <v>1850</v>
      </c>
      <c r="E137" s="46"/>
      <c r="F137" s="37"/>
    </row>
    <row r="138" spans="1:6" x14ac:dyDescent="0.45">
      <c r="A138" s="34" t="s">
        <v>138</v>
      </c>
      <c r="B138" s="55" t="s">
        <v>225</v>
      </c>
      <c r="C138" s="56" t="s">
        <v>23</v>
      </c>
      <c r="D138" s="79">
        <f>10*(11.9+(0.6*2))</f>
        <v>131</v>
      </c>
      <c r="E138" s="46"/>
      <c r="F138" s="37"/>
    </row>
    <row r="139" spans="1:6" x14ac:dyDescent="0.45">
      <c r="A139" s="34" t="s">
        <v>139</v>
      </c>
      <c r="B139" s="55" t="s">
        <v>226</v>
      </c>
      <c r="C139" s="56" t="s">
        <v>23</v>
      </c>
      <c r="D139" s="79">
        <v>1850</v>
      </c>
      <c r="E139" s="46"/>
      <c r="F139" s="37"/>
    </row>
    <row r="140" spans="1:6" x14ac:dyDescent="0.45">
      <c r="A140" s="34"/>
      <c r="B140" s="55"/>
      <c r="C140" s="56"/>
      <c r="D140" s="79"/>
      <c r="E140" s="46"/>
      <c r="F140" s="37"/>
    </row>
    <row r="141" spans="1:6" x14ac:dyDescent="0.45">
      <c r="A141" s="38">
        <v>800</v>
      </c>
      <c r="B141" s="39" t="s">
        <v>11</v>
      </c>
      <c r="C141" s="40"/>
      <c r="D141" s="77"/>
      <c r="E141" s="41"/>
      <c r="F141" s="42">
        <f>SUM(F131:F140)</f>
        <v>0</v>
      </c>
    </row>
    <row r="142" spans="1:6" x14ac:dyDescent="0.45">
      <c r="A142" s="50">
        <v>900</v>
      </c>
      <c r="B142" s="51" t="s">
        <v>125</v>
      </c>
      <c r="C142" s="43"/>
      <c r="D142" s="78"/>
      <c r="E142" s="44"/>
      <c r="F142" s="45"/>
    </row>
    <row r="143" spans="1:6" ht="34.9" x14ac:dyDescent="0.45">
      <c r="A143" s="108"/>
      <c r="B143" s="59" t="s">
        <v>126</v>
      </c>
      <c r="C143" s="53"/>
      <c r="D143" s="79"/>
      <c r="E143" s="46"/>
      <c r="F143" s="54"/>
    </row>
    <row r="144" spans="1:6" x14ac:dyDescent="0.45">
      <c r="A144" s="29">
        <v>900.1</v>
      </c>
      <c r="B144" s="52" t="s">
        <v>127</v>
      </c>
      <c r="C144" s="53"/>
      <c r="D144" s="79"/>
      <c r="E144" s="46"/>
      <c r="F144" s="54"/>
    </row>
    <row r="145" spans="1:6" x14ac:dyDescent="0.45">
      <c r="A145" s="113" t="s">
        <v>267</v>
      </c>
      <c r="B145" s="55" t="s">
        <v>128</v>
      </c>
      <c r="C145" s="56" t="s">
        <v>39</v>
      </c>
      <c r="D145" s="75">
        <f>D95</f>
        <v>406</v>
      </c>
      <c r="E145" s="46"/>
      <c r="F145" s="37">
        <f>D145*E145</f>
        <v>0</v>
      </c>
    </row>
    <row r="146" spans="1:6" x14ac:dyDescent="0.45">
      <c r="A146" s="113" t="s">
        <v>268</v>
      </c>
      <c r="B146" s="55" t="s">
        <v>129</v>
      </c>
      <c r="C146" s="56" t="s">
        <v>39</v>
      </c>
      <c r="D146" s="75">
        <v>200</v>
      </c>
      <c r="E146" s="46"/>
      <c r="F146" s="37">
        <f t="shared" ref="F146:F158" si="16">D146*E146</f>
        <v>0</v>
      </c>
    </row>
    <row r="147" spans="1:6" x14ac:dyDescent="0.45">
      <c r="A147" s="113" t="s">
        <v>269</v>
      </c>
      <c r="B147" s="55" t="s">
        <v>130</v>
      </c>
      <c r="C147" s="56" t="s">
        <v>39</v>
      </c>
      <c r="D147" s="75">
        <v>40</v>
      </c>
      <c r="E147" s="46"/>
      <c r="F147" s="37">
        <f t="shared" si="16"/>
        <v>0</v>
      </c>
    </row>
    <row r="148" spans="1:6" x14ac:dyDescent="0.45">
      <c r="A148" s="113" t="s">
        <v>270</v>
      </c>
      <c r="B148" s="55" t="s">
        <v>189</v>
      </c>
      <c r="C148" s="56" t="s">
        <v>39</v>
      </c>
      <c r="D148" s="75">
        <f>105+28+32+10+72+60+35+15</f>
        <v>357</v>
      </c>
      <c r="E148" s="46"/>
      <c r="F148" s="37">
        <f t="shared" si="16"/>
        <v>0</v>
      </c>
    </row>
    <row r="149" spans="1:6" x14ac:dyDescent="0.45">
      <c r="A149" s="113" t="s">
        <v>271</v>
      </c>
      <c r="B149" s="55" t="s">
        <v>131</v>
      </c>
      <c r="C149" s="56" t="s">
        <v>39</v>
      </c>
      <c r="D149" s="75">
        <v>42</v>
      </c>
      <c r="E149" s="46"/>
      <c r="F149" s="37">
        <f t="shared" si="16"/>
        <v>0</v>
      </c>
    </row>
    <row r="150" spans="1:6" x14ac:dyDescent="0.45">
      <c r="A150" s="113" t="s">
        <v>272</v>
      </c>
      <c r="B150" s="55" t="s">
        <v>132</v>
      </c>
      <c r="C150" s="56" t="s">
        <v>117</v>
      </c>
      <c r="D150" s="75">
        <v>4</v>
      </c>
      <c r="E150" s="46"/>
      <c r="F150" s="37">
        <f t="shared" si="16"/>
        <v>0</v>
      </c>
    </row>
    <row r="151" spans="1:6" x14ac:dyDescent="0.45">
      <c r="A151" s="113" t="s">
        <v>273</v>
      </c>
      <c r="B151" s="55" t="s">
        <v>133</v>
      </c>
      <c r="C151" s="56" t="s">
        <v>117</v>
      </c>
      <c r="D151" s="75">
        <v>20</v>
      </c>
      <c r="E151" s="46"/>
      <c r="F151" s="37">
        <f t="shared" si="16"/>
        <v>0</v>
      </c>
    </row>
    <row r="152" spans="1:6" x14ac:dyDescent="0.45">
      <c r="A152" s="113" t="s">
        <v>274</v>
      </c>
      <c r="B152" s="55" t="s">
        <v>241</v>
      </c>
      <c r="C152" s="56" t="s">
        <v>10</v>
      </c>
      <c r="D152" s="75">
        <v>1</v>
      </c>
      <c r="E152" s="46"/>
      <c r="F152" s="37">
        <f t="shared" ref="F152" si="17">D152*E152</f>
        <v>0</v>
      </c>
    </row>
    <row r="153" spans="1:6" x14ac:dyDescent="0.45">
      <c r="A153" s="113" t="s">
        <v>275</v>
      </c>
      <c r="B153" s="55" t="s">
        <v>134</v>
      </c>
      <c r="C153" s="56" t="s">
        <v>117</v>
      </c>
      <c r="D153" s="75">
        <v>50</v>
      </c>
      <c r="E153" s="46"/>
      <c r="F153" s="37">
        <f t="shared" si="16"/>
        <v>0</v>
      </c>
    </row>
    <row r="154" spans="1:6" x14ac:dyDescent="0.45">
      <c r="A154" s="113"/>
      <c r="B154" s="55"/>
      <c r="C154" s="56"/>
      <c r="D154" s="75"/>
      <c r="E154" s="46"/>
      <c r="F154" s="37"/>
    </row>
    <row r="155" spans="1:6" x14ac:dyDescent="0.45">
      <c r="A155" s="29">
        <v>900.2</v>
      </c>
      <c r="B155" s="52" t="s">
        <v>135</v>
      </c>
      <c r="C155" s="56"/>
      <c r="D155" s="75"/>
      <c r="E155" s="46"/>
      <c r="F155" s="37"/>
    </row>
    <row r="156" spans="1:6" x14ac:dyDescent="0.45">
      <c r="A156" s="113" t="s">
        <v>276</v>
      </c>
      <c r="B156" s="55" t="s">
        <v>137</v>
      </c>
      <c r="C156" s="56" t="s">
        <v>117</v>
      </c>
      <c r="D156" s="75">
        <v>8</v>
      </c>
      <c r="E156" s="46"/>
      <c r="F156" s="37">
        <f t="shared" si="16"/>
        <v>0</v>
      </c>
    </row>
    <row r="157" spans="1:6" x14ac:dyDescent="0.45">
      <c r="A157" s="113" t="s">
        <v>277</v>
      </c>
      <c r="B157" s="55" t="s">
        <v>140</v>
      </c>
      <c r="C157" s="56" t="s">
        <v>117</v>
      </c>
      <c r="D157" s="75">
        <v>1</v>
      </c>
      <c r="E157" s="46"/>
      <c r="F157" s="37">
        <f t="shared" ref="F157" si="18">D157*E157</f>
        <v>0</v>
      </c>
    </row>
    <row r="158" spans="1:6" x14ac:dyDescent="0.45">
      <c r="A158" s="113" t="s">
        <v>278</v>
      </c>
      <c r="B158" s="55" t="s">
        <v>228</v>
      </c>
      <c r="C158" s="56" t="s">
        <v>117</v>
      </c>
      <c r="D158" s="75">
        <v>1</v>
      </c>
      <c r="E158" s="46"/>
      <c r="F158" s="37">
        <f t="shared" si="16"/>
        <v>0</v>
      </c>
    </row>
    <row r="159" spans="1:6" x14ac:dyDescent="0.45">
      <c r="A159" s="113" t="s">
        <v>279</v>
      </c>
      <c r="B159" s="55" t="s">
        <v>239</v>
      </c>
      <c r="C159" s="56" t="s">
        <v>117</v>
      </c>
      <c r="D159" s="75">
        <v>3</v>
      </c>
      <c r="E159" s="46"/>
      <c r="F159" s="37">
        <f t="shared" ref="F159:F162" si="19">D159*E159</f>
        <v>0</v>
      </c>
    </row>
    <row r="160" spans="1:6" x14ac:dyDescent="0.45">
      <c r="A160" s="113" t="s">
        <v>280</v>
      </c>
      <c r="B160" s="55" t="s">
        <v>237</v>
      </c>
      <c r="C160" s="56" t="s">
        <v>117</v>
      </c>
      <c r="D160" s="75">
        <v>2</v>
      </c>
      <c r="E160" s="46"/>
      <c r="F160" s="37">
        <f t="shared" si="19"/>
        <v>0</v>
      </c>
    </row>
    <row r="161" spans="1:6" x14ac:dyDescent="0.45">
      <c r="A161" s="113" t="s">
        <v>281</v>
      </c>
      <c r="B161" s="55" t="s">
        <v>238</v>
      </c>
      <c r="C161" s="56" t="s">
        <v>117</v>
      </c>
      <c r="D161" s="75">
        <v>2</v>
      </c>
      <c r="E161" s="46"/>
      <c r="F161" s="37">
        <f t="shared" ref="F161" si="20">D161*E161</f>
        <v>0</v>
      </c>
    </row>
    <row r="162" spans="1:6" x14ac:dyDescent="0.45">
      <c r="A162" s="113" t="s">
        <v>282</v>
      </c>
      <c r="B162" s="55" t="s">
        <v>240</v>
      </c>
      <c r="C162" s="56" t="s">
        <v>117</v>
      </c>
      <c r="D162" s="75">
        <v>3</v>
      </c>
      <c r="E162" s="46"/>
      <c r="F162" s="37">
        <f t="shared" si="19"/>
        <v>0</v>
      </c>
    </row>
    <row r="163" spans="1:6" x14ac:dyDescent="0.45">
      <c r="A163" s="113"/>
      <c r="B163" s="55"/>
      <c r="C163" s="56"/>
      <c r="D163" s="75"/>
      <c r="E163" s="46"/>
      <c r="F163" s="37"/>
    </row>
    <row r="164" spans="1:6" x14ac:dyDescent="0.45">
      <c r="A164" s="38">
        <v>900</v>
      </c>
      <c r="B164" s="39" t="s">
        <v>11</v>
      </c>
      <c r="C164" s="114"/>
      <c r="D164" s="115"/>
      <c r="E164" s="48"/>
      <c r="F164" s="42">
        <f>SUM(F143:F163)</f>
        <v>0</v>
      </c>
    </row>
    <row r="165" spans="1:6" x14ac:dyDescent="0.45">
      <c r="A165" s="94">
        <v>1000</v>
      </c>
      <c r="B165" s="95" t="s">
        <v>47</v>
      </c>
      <c r="C165" s="43"/>
      <c r="D165" s="78"/>
      <c r="E165" s="44"/>
      <c r="F165" s="45"/>
    </row>
    <row r="166" spans="1:6" x14ac:dyDescent="0.45">
      <c r="A166" s="29"/>
      <c r="B166" s="96" t="s">
        <v>48</v>
      </c>
      <c r="C166" s="97"/>
      <c r="D166" s="98"/>
      <c r="E166" s="46"/>
      <c r="F166" s="99"/>
    </row>
    <row r="167" spans="1:6" x14ac:dyDescent="0.45">
      <c r="A167" s="29">
        <f>A165+0.1</f>
        <v>1000.1</v>
      </c>
      <c r="B167" s="96" t="s">
        <v>49</v>
      </c>
      <c r="C167" s="100"/>
      <c r="D167" s="101"/>
      <c r="E167" s="46"/>
      <c r="F167" s="37"/>
    </row>
    <row r="168" spans="1:6" x14ac:dyDescent="0.45">
      <c r="A168" s="34" t="s">
        <v>229</v>
      </c>
      <c r="B168" s="102" t="s">
        <v>50</v>
      </c>
      <c r="C168" s="47" t="s">
        <v>51</v>
      </c>
      <c r="D168" s="79">
        <v>70</v>
      </c>
      <c r="E168" s="46"/>
      <c r="F168" s="37">
        <f>D168*E168</f>
        <v>0</v>
      </c>
    </row>
    <row r="169" spans="1:6" x14ac:dyDescent="0.45">
      <c r="A169" s="34" t="s">
        <v>230</v>
      </c>
      <c r="B169" s="102" t="s">
        <v>52</v>
      </c>
      <c r="C169" s="47" t="s">
        <v>51</v>
      </c>
      <c r="D169" s="79">
        <v>70</v>
      </c>
      <c r="E169" s="46"/>
      <c r="F169" s="37">
        <f>D169*E169</f>
        <v>0</v>
      </c>
    </row>
    <row r="170" spans="1:6" x14ac:dyDescent="0.45">
      <c r="A170" s="34" t="s">
        <v>231</v>
      </c>
      <c r="B170" s="102" t="s">
        <v>54</v>
      </c>
      <c r="C170" s="47" t="s">
        <v>51</v>
      </c>
      <c r="D170" s="79">
        <v>70</v>
      </c>
      <c r="E170" s="46"/>
      <c r="F170" s="37">
        <f>D170*E170</f>
        <v>0</v>
      </c>
    </row>
    <row r="171" spans="1:6" x14ac:dyDescent="0.45">
      <c r="A171" s="34"/>
      <c r="B171" s="102"/>
      <c r="C171" s="47"/>
      <c r="D171" s="79"/>
      <c r="E171" s="46"/>
      <c r="F171" s="37"/>
    </row>
    <row r="172" spans="1:6" x14ac:dyDescent="0.45">
      <c r="A172" s="29">
        <f>1000.2</f>
        <v>1000.2</v>
      </c>
      <c r="B172" s="96" t="s">
        <v>55</v>
      </c>
      <c r="C172" s="47"/>
      <c r="D172" s="79"/>
      <c r="E172" s="46"/>
      <c r="F172" s="103"/>
    </row>
    <row r="173" spans="1:6" x14ac:dyDescent="0.45">
      <c r="A173" s="34" t="s">
        <v>232</v>
      </c>
      <c r="B173" s="102" t="s">
        <v>57</v>
      </c>
      <c r="C173" s="47" t="s">
        <v>51</v>
      </c>
      <c r="D173" s="79">
        <v>20</v>
      </c>
      <c r="E173" s="46"/>
      <c r="F173" s="37">
        <f>D173*E173</f>
        <v>0</v>
      </c>
    </row>
    <row r="174" spans="1:6" x14ac:dyDescent="0.45">
      <c r="A174" s="34" t="s">
        <v>233</v>
      </c>
      <c r="B174" s="102" t="s">
        <v>58</v>
      </c>
      <c r="C174" s="47" t="s">
        <v>51</v>
      </c>
      <c r="D174" s="79">
        <v>20</v>
      </c>
      <c r="E174" s="46"/>
      <c r="F174" s="37">
        <f>D174*E174</f>
        <v>0</v>
      </c>
    </row>
    <row r="175" spans="1:6" x14ac:dyDescent="0.45">
      <c r="A175" s="34" t="s">
        <v>234</v>
      </c>
      <c r="B175" s="102" t="s">
        <v>59</v>
      </c>
      <c r="C175" s="47" t="s">
        <v>51</v>
      </c>
      <c r="D175" s="79">
        <v>20</v>
      </c>
      <c r="E175" s="46"/>
      <c r="F175" s="37">
        <f>D175*E175</f>
        <v>0</v>
      </c>
    </row>
    <row r="176" spans="1:6" x14ac:dyDescent="0.45">
      <c r="A176" s="34" t="s">
        <v>235</v>
      </c>
      <c r="B176" s="102" t="s">
        <v>60</v>
      </c>
      <c r="C176" s="104" t="s">
        <v>51</v>
      </c>
      <c r="D176" s="79">
        <v>20</v>
      </c>
      <c r="E176" s="46"/>
      <c r="F176" s="37">
        <f>D176*E176</f>
        <v>0</v>
      </c>
    </row>
    <row r="177" spans="1:6" x14ac:dyDescent="0.45">
      <c r="A177" s="34" t="s">
        <v>236</v>
      </c>
      <c r="B177" s="102" t="s">
        <v>61</v>
      </c>
      <c r="C177" s="104" t="s">
        <v>51</v>
      </c>
      <c r="D177" s="79">
        <v>20</v>
      </c>
      <c r="E177" s="46"/>
      <c r="F177" s="37">
        <f>D177*E177</f>
        <v>0</v>
      </c>
    </row>
    <row r="178" spans="1:6" x14ac:dyDescent="0.45">
      <c r="A178" s="34"/>
      <c r="B178" s="102"/>
      <c r="C178" s="104"/>
      <c r="D178" s="79"/>
      <c r="E178" s="46"/>
      <c r="F178" s="37"/>
    </row>
    <row r="179" spans="1:6" x14ac:dyDescent="0.45">
      <c r="A179" s="29">
        <v>1100.3</v>
      </c>
      <c r="B179" s="96" t="s">
        <v>62</v>
      </c>
      <c r="C179" s="47"/>
      <c r="D179" s="79"/>
      <c r="E179" s="46"/>
      <c r="F179" s="103"/>
    </row>
    <row r="180" spans="1:6" x14ac:dyDescent="0.45">
      <c r="A180" s="34" t="s">
        <v>283</v>
      </c>
      <c r="B180" s="102" t="s">
        <v>63</v>
      </c>
      <c r="C180" s="47" t="s">
        <v>13</v>
      </c>
      <c r="D180" s="79">
        <v>1</v>
      </c>
      <c r="E180" s="46">
        <v>50000</v>
      </c>
      <c r="F180" s="37">
        <f>D180*E180</f>
        <v>50000</v>
      </c>
    </row>
    <row r="181" spans="1:6" x14ac:dyDescent="0.45">
      <c r="A181" s="34" t="s">
        <v>284</v>
      </c>
      <c r="B181" s="102" t="s">
        <v>71</v>
      </c>
      <c r="C181" s="47" t="s">
        <v>64</v>
      </c>
      <c r="D181" s="121"/>
      <c r="E181" s="46">
        <f>E180</f>
        <v>50000</v>
      </c>
      <c r="F181" s="37">
        <f>D181*E181</f>
        <v>0</v>
      </c>
    </row>
    <row r="182" spans="1:6" x14ac:dyDescent="0.45">
      <c r="A182" s="34"/>
      <c r="B182" s="102"/>
      <c r="C182" s="47"/>
      <c r="D182" s="105"/>
      <c r="E182" s="46"/>
      <c r="F182" s="37"/>
    </row>
    <row r="183" spans="1:6" x14ac:dyDescent="0.45">
      <c r="A183" s="29">
        <v>1000.4</v>
      </c>
      <c r="B183" s="30" t="s">
        <v>65</v>
      </c>
      <c r="C183" s="36"/>
      <c r="D183" s="75"/>
      <c r="E183" s="32"/>
      <c r="F183" s="37"/>
    </row>
    <row r="184" spans="1:6" ht="23.25" x14ac:dyDescent="0.45">
      <c r="A184" s="34" t="s">
        <v>66</v>
      </c>
      <c r="B184" s="35" t="s">
        <v>72</v>
      </c>
      <c r="C184" s="36" t="s">
        <v>64</v>
      </c>
      <c r="D184" s="122"/>
      <c r="E184" s="32">
        <v>50000</v>
      </c>
      <c r="F184" s="37">
        <f>D184*E184</f>
        <v>0</v>
      </c>
    </row>
    <row r="185" spans="1:6" ht="23.25" x14ac:dyDescent="0.45">
      <c r="A185" s="34" t="s">
        <v>67</v>
      </c>
      <c r="B185" s="35" t="s">
        <v>73</v>
      </c>
      <c r="C185" s="36" t="s">
        <v>64</v>
      </c>
      <c r="D185" s="122"/>
      <c r="E185" s="32">
        <v>50000</v>
      </c>
      <c r="F185" s="37">
        <f>D185*E185</f>
        <v>0</v>
      </c>
    </row>
    <row r="186" spans="1:6" x14ac:dyDescent="0.45">
      <c r="A186" s="34" t="s">
        <v>68</v>
      </c>
      <c r="B186" s="35" t="s">
        <v>69</v>
      </c>
      <c r="C186" s="36" t="s">
        <v>70</v>
      </c>
      <c r="D186" s="76">
        <v>10</v>
      </c>
      <c r="E186" s="32"/>
      <c r="F186" s="37">
        <f>D186*E186</f>
        <v>0</v>
      </c>
    </row>
    <row r="187" spans="1:6" x14ac:dyDescent="0.45">
      <c r="A187" s="34"/>
      <c r="B187" s="102"/>
      <c r="C187" s="47"/>
      <c r="D187" s="79"/>
      <c r="E187" s="46"/>
      <c r="F187" s="103"/>
    </row>
    <row r="188" spans="1:6" x14ac:dyDescent="0.45">
      <c r="A188" s="106">
        <v>1000</v>
      </c>
      <c r="B188" s="107" t="s">
        <v>11</v>
      </c>
      <c r="C188" s="40"/>
      <c r="D188" s="77"/>
      <c r="E188" s="48"/>
      <c r="F188" s="49">
        <f>SUM(F166:F187)</f>
        <v>50000</v>
      </c>
    </row>
    <row r="189" spans="1:6" x14ac:dyDescent="0.45">
      <c r="A189" s="50"/>
      <c r="B189" s="51" t="s">
        <v>29</v>
      </c>
      <c r="C189" s="43"/>
      <c r="D189" s="78"/>
      <c r="E189" s="44"/>
      <c r="F189" s="45"/>
    </row>
    <row r="190" spans="1:6" x14ac:dyDescent="0.45">
      <c r="A190" s="61"/>
      <c r="B190" s="62"/>
      <c r="C190" s="63"/>
      <c r="D190" s="82"/>
      <c r="E190" s="46"/>
      <c r="F190" s="64"/>
    </row>
    <row r="191" spans="1:6" x14ac:dyDescent="0.45">
      <c r="A191" s="92">
        <f>A6</f>
        <v>100</v>
      </c>
      <c r="B191" s="120" t="str">
        <f>B6</f>
        <v>PRELIMINARY AND GENERAL</v>
      </c>
      <c r="C191" s="91"/>
      <c r="D191" s="91"/>
      <c r="E191" s="90"/>
      <c r="F191" s="37">
        <f>F20</f>
        <v>0</v>
      </c>
    </row>
    <row r="192" spans="1:6" ht="23.25" x14ac:dyDescent="0.45">
      <c r="A192" s="92">
        <f>A21</f>
        <v>200</v>
      </c>
      <c r="B192" s="120" t="str">
        <f>B21</f>
        <v>CLEARING/DEMOLITION, EARTHWORKS, EROSION AND SEDIMENT CONTROL</v>
      </c>
      <c r="C192" s="91"/>
      <c r="D192" s="91"/>
      <c r="E192" s="90"/>
      <c r="F192" s="37">
        <f>F38</f>
        <v>0</v>
      </c>
    </row>
    <row r="193" spans="1:6" x14ac:dyDescent="0.45">
      <c r="A193" s="92">
        <f>A39</f>
        <v>300</v>
      </c>
      <c r="B193" s="120" t="str">
        <f>B39</f>
        <v>BRIDGE CONSTRUCTION WORKS</v>
      </c>
      <c r="C193" s="91"/>
      <c r="D193" s="91"/>
      <c r="E193" s="90"/>
      <c r="F193" s="37">
        <f>F66</f>
        <v>0</v>
      </c>
    </row>
    <row r="194" spans="1:6" x14ac:dyDescent="0.45">
      <c r="A194" s="92">
        <f>A67</f>
        <v>400</v>
      </c>
      <c r="B194" s="120" t="str">
        <f>B67</f>
        <v>STREAM WORKS</v>
      </c>
      <c r="C194" s="91"/>
      <c r="D194" s="91"/>
      <c r="E194" s="90"/>
      <c r="F194" s="37">
        <f>F76</f>
        <v>200000</v>
      </c>
    </row>
    <row r="195" spans="1:6" x14ac:dyDescent="0.45">
      <c r="A195" s="92">
        <f>A77</f>
        <v>500</v>
      </c>
      <c r="B195" s="120" t="str">
        <f>B77</f>
        <v>STORMWATER CONSTRUCTION</v>
      </c>
      <c r="C195" s="91"/>
      <c r="D195" s="91"/>
      <c r="E195" s="90"/>
      <c r="F195" s="37">
        <f>F90</f>
        <v>0</v>
      </c>
    </row>
    <row r="196" spans="1:6" x14ac:dyDescent="0.45">
      <c r="A196" s="92">
        <f>A91</f>
        <v>600</v>
      </c>
      <c r="B196" s="120" t="str">
        <f>B91</f>
        <v>CIVIL CONCRETE AND FOOTPATH WORKS</v>
      </c>
      <c r="C196" s="91"/>
      <c r="D196" s="91"/>
      <c r="E196" s="90"/>
      <c r="F196" s="37">
        <f>F110</f>
        <v>0</v>
      </c>
    </row>
    <row r="197" spans="1:6" x14ac:dyDescent="0.45">
      <c r="A197" s="92">
        <f>A111</f>
        <v>700</v>
      </c>
      <c r="B197" s="120" t="str">
        <f>B111</f>
        <v>UTILITY SERVICES</v>
      </c>
      <c r="C197" s="91"/>
      <c r="D197" s="91"/>
      <c r="E197" s="90"/>
      <c r="F197" s="37">
        <f>F129</f>
        <v>50000</v>
      </c>
    </row>
    <row r="198" spans="1:6" x14ac:dyDescent="0.45">
      <c r="A198" s="92">
        <f>A130</f>
        <v>800</v>
      </c>
      <c r="B198" s="120" t="str">
        <f>B130</f>
        <v>ROAD CONSTRUCTION</v>
      </c>
      <c r="C198" s="91"/>
      <c r="D198" s="91"/>
      <c r="E198" s="90"/>
      <c r="F198" s="37">
        <f>F141</f>
        <v>0</v>
      </c>
    </row>
    <row r="199" spans="1:6" x14ac:dyDescent="0.45">
      <c r="A199" s="92">
        <f>A142</f>
        <v>900</v>
      </c>
      <c r="B199" s="120" t="str">
        <f>B142</f>
        <v>PAVEMENT MARKING, SIGNAGE AND BARRIERS</v>
      </c>
      <c r="C199" s="91"/>
      <c r="D199" s="91"/>
      <c r="E199" s="90"/>
      <c r="F199" s="37">
        <f>F164</f>
        <v>0</v>
      </c>
    </row>
    <row r="200" spans="1:6" x14ac:dyDescent="0.45">
      <c r="A200" s="92">
        <f>A165</f>
        <v>1000</v>
      </c>
      <c r="B200" s="120" t="str">
        <f>B165</f>
        <v>UNSCHEDULED WORKS (PROVISIONAL ITEM)</v>
      </c>
      <c r="C200" s="84"/>
      <c r="D200" s="85"/>
      <c r="E200" s="86"/>
      <c r="F200" s="37">
        <f>F188</f>
        <v>50000</v>
      </c>
    </row>
    <row r="201" spans="1:6" x14ac:dyDescent="0.45">
      <c r="A201" s="117"/>
      <c r="B201" s="118"/>
      <c r="C201" s="84"/>
      <c r="D201" s="85"/>
      <c r="E201" s="86"/>
      <c r="F201" s="119"/>
    </row>
    <row r="202" spans="1:6" x14ac:dyDescent="0.45">
      <c r="A202" s="87"/>
      <c r="B202" s="88"/>
      <c r="C202" s="123" t="s">
        <v>26</v>
      </c>
      <c r="D202" s="124"/>
      <c r="E202" s="125"/>
      <c r="F202" s="89">
        <f>SUM(F190:F201)</f>
        <v>300000</v>
      </c>
    </row>
    <row r="203" spans="1:6" x14ac:dyDescent="0.45">
      <c r="A203" s="83"/>
      <c r="B203" s="83"/>
      <c r="C203" s="126"/>
      <c r="D203" s="127"/>
      <c r="E203" s="128"/>
      <c r="F203" s="83"/>
    </row>
    <row r="204" spans="1:6" x14ac:dyDescent="0.45">
      <c r="A204" s="87"/>
      <c r="B204" s="88"/>
      <c r="C204" s="123" t="s">
        <v>27</v>
      </c>
      <c r="D204" s="124"/>
      <c r="E204" s="125"/>
      <c r="F204" s="89">
        <f>F202*15%</f>
        <v>45000</v>
      </c>
    </row>
    <row r="205" spans="1:6" x14ac:dyDescent="0.45">
      <c r="A205" s="83"/>
      <c r="B205" s="83"/>
      <c r="C205" s="126"/>
      <c r="D205" s="127"/>
      <c r="E205" s="128"/>
      <c r="F205" s="83"/>
    </row>
    <row r="206" spans="1:6" x14ac:dyDescent="0.45">
      <c r="A206" s="87"/>
      <c r="B206" s="88"/>
      <c r="C206" s="123" t="s">
        <v>28</v>
      </c>
      <c r="D206" s="124"/>
      <c r="E206" s="125"/>
      <c r="F206" s="89">
        <f>F204+F202</f>
        <v>345000</v>
      </c>
    </row>
  </sheetData>
  <mergeCells count="5">
    <mergeCell ref="C206:E206"/>
    <mergeCell ref="C202:E202"/>
    <mergeCell ref="C204:E204"/>
    <mergeCell ref="C203:E203"/>
    <mergeCell ref="C205:E205"/>
  </mergeCells>
  <pageMargins left="0.39370078740157483" right="0.19685039370078741" top="0.39370078740157483" bottom="0.39370078740157483" header="0" footer="0"/>
  <pageSetup paperSize="9" scale="87" fitToHeight="0" orientation="portrait" r:id="rId1"/>
  <headerFooter>
    <oddFooter>&amp;R&amp;P of &amp;N</oddFooter>
  </headerFooter>
  <rowBreaks count="2" manualBreakCount="2">
    <brk id="38" max="5" man="1"/>
    <brk id="18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Avatiu Bridge Replacement</vt:lpstr>
      <vt:lpstr>'Avatiu Bridge Replacement'!Print_Area</vt:lpstr>
      <vt:lpstr>'Avatiu Bridge Replacement'!Print_Titles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dc:creator>
  <cp:lastModifiedBy>Raymond Newnham</cp:lastModifiedBy>
  <cp:lastPrinted>2019-09-02T23:32:56Z</cp:lastPrinted>
  <dcterms:created xsi:type="dcterms:W3CDTF">2016-08-03T01:57:46Z</dcterms:created>
  <dcterms:modified xsi:type="dcterms:W3CDTF">2019-09-03T00:47:58Z</dcterms:modified>
</cp:coreProperties>
</file>